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perational Excellence\Sales Team\2. Process\"/>
    </mc:Choice>
  </mc:AlternateContent>
  <bookViews>
    <workbookView xWindow="120" yWindow="120" windowWidth="9375" windowHeight="4455" tabRatio="602"/>
  </bookViews>
  <sheets>
    <sheet name="Report of Sale Worksheet" sheetId="2" r:id="rId1"/>
  </sheets>
  <definedNames>
    <definedName name="_xlnm.Print_Area" localSheetId="0">'Report of Sale Worksheet'!$A$1:$J$59</definedName>
  </definedNames>
  <calcPr calcId="152511"/>
</workbook>
</file>

<file path=xl/calcChain.xml><?xml version="1.0" encoding="utf-8"?>
<calcChain xmlns="http://schemas.openxmlformats.org/spreadsheetml/2006/main">
  <c r="I32" i="2" l="1"/>
  <c r="I31" i="2"/>
  <c r="I43" i="2" l="1"/>
  <c r="J43" i="2" s="1"/>
  <c r="I41" i="2"/>
  <c r="J41" i="2" s="1"/>
  <c r="I42" i="2"/>
  <c r="J42" i="2" s="1"/>
  <c r="I40" i="2"/>
  <c r="J40" i="2" s="1"/>
  <c r="H45" i="2"/>
  <c r="I45" i="2"/>
  <c r="J45" i="2" s="1"/>
  <c r="I10" i="2"/>
  <c r="I11" i="2"/>
  <c r="I13" i="2"/>
  <c r="I14" i="2"/>
  <c r="I15" i="2"/>
  <c r="I16" i="2"/>
  <c r="I17" i="2"/>
  <c r="I18" i="2"/>
  <c r="I29" i="2"/>
  <c r="I12" i="2"/>
  <c r="I19" i="2"/>
  <c r="I20" i="2"/>
  <c r="I21" i="2"/>
  <c r="I22" i="2"/>
  <c r="I23" i="2"/>
  <c r="I24" i="2"/>
  <c r="I25" i="2"/>
  <c r="I26" i="2"/>
  <c r="I27" i="2"/>
  <c r="I28" i="2"/>
  <c r="I30" i="2"/>
  <c r="I36" i="2"/>
  <c r="I37" i="2"/>
  <c r="J37" i="2" s="1"/>
  <c r="H10" i="2"/>
  <c r="H11" i="2"/>
  <c r="H13" i="2"/>
  <c r="H14" i="2"/>
  <c r="H15" i="2"/>
  <c r="H16" i="2"/>
  <c r="H17" i="2"/>
  <c r="H18" i="2"/>
  <c r="H12" i="2"/>
  <c r="H19" i="2"/>
  <c r="H20" i="2"/>
  <c r="H21" i="2"/>
  <c r="H22" i="2"/>
  <c r="H23" i="2"/>
  <c r="H24" i="2"/>
  <c r="H25" i="2"/>
  <c r="H26" i="2"/>
  <c r="H27" i="2"/>
  <c r="H28" i="2"/>
  <c r="J59" i="2"/>
  <c r="J44" i="2"/>
  <c r="J39" i="2"/>
  <c r="J36" i="2"/>
  <c r="F36" i="2"/>
  <c r="H36" i="2" s="1"/>
  <c r="F37" i="2"/>
  <c r="H37" i="2" s="1"/>
  <c r="H46" i="2" l="1"/>
  <c r="I46" i="2"/>
  <c r="I53" i="2"/>
  <c r="I33" i="2"/>
  <c r="J33" i="2" s="1"/>
  <c r="J46" i="2"/>
  <c r="H33" i="2"/>
  <c r="I47" i="2" l="1"/>
  <c r="H53" i="2" s="1"/>
  <c r="J53" i="2" s="1"/>
  <c r="J54" i="2" s="1"/>
  <c r="J47" i="2"/>
  <c r="H47" i="2"/>
  <c r="J55" i="2"/>
  <c r="J56" i="2" s="1"/>
  <c r="H51" i="2"/>
  <c r="I51" i="2" l="1"/>
  <c r="J51" i="2" s="1"/>
</calcChain>
</file>

<file path=xl/comments1.xml><?xml version="1.0" encoding="utf-8"?>
<comments xmlns="http://schemas.openxmlformats.org/spreadsheetml/2006/main">
  <authors>
    <author>Sales Department</author>
  </authors>
  <commentList>
    <comment ref="G2" authorId="0" shapeId="0">
      <text>
        <r>
          <rPr>
            <b/>
            <sz val="8"/>
            <color indexed="81"/>
            <rFont val="Tahoma"/>
            <family val="2"/>
          </rPr>
          <t>Sales Department:</t>
        </r>
        <r>
          <rPr>
            <sz val="8"/>
            <color indexed="81"/>
            <rFont val="Tahoma"/>
            <family val="2"/>
          </rPr>
          <t xml:space="preserve">
56+1.5+1.5 per Tim and Randy's conversation regarding e-mail from me to Randy on Jan 31, 2006</t>
        </r>
      </text>
    </comment>
    <comment ref="J59" authorId="0" shapeId="0">
      <text>
        <r>
          <rPr>
            <b/>
            <sz val="8"/>
            <color indexed="81"/>
            <rFont val="Tahoma"/>
            <family val="2"/>
          </rPr>
          <t>Sales Department:</t>
        </r>
        <r>
          <rPr>
            <sz val="8"/>
            <color indexed="81"/>
            <rFont val="Tahoma"/>
            <family val="2"/>
          </rPr>
          <t xml:space="preserve">
does not include $55 Yale surcharge</t>
        </r>
      </text>
    </comment>
  </commentList>
</comments>
</file>

<file path=xl/sharedStrings.xml><?xml version="1.0" encoding="utf-8"?>
<sst xmlns="http://schemas.openxmlformats.org/spreadsheetml/2006/main" count="145" uniqueCount="139">
  <si>
    <t>ORDER DATE</t>
  </si>
  <si>
    <t>REQUIRED DATE</t>
  </si>
  <si>
    <t xml:space="preserve">BILL TO: </t>
  </si>
  <si>
    <t>SHIP TO:</t>
  </si>
  <si>
    <t xml:space="preserve">END USER: </t>
  </si>
  <si>
    <t>MODEL NO:</t>
  </si>
  <si>
    <t>TAXABLE</t>
  </si>
  <si>
    <t>SALES OPTION CODE:</t>
  </si>
  <si>
    <t>DESCRIPTION</t>
  </si>
  <si>
    <t>ELECTRIC TRUCKS ONLY:</t>
  </si>
  <si>
    <t>BATTERY TYPE</t>
  </si>
  <si>
    <t>AMP HOURS</t>
  </si>
  <si>
    <t>F.O.B.</t>
  </si>
  <si>
    <t>QTY TRUCKS:</t>
  </si>
  <si>
    <t>ADDITIONAL NOTES / INSTRUCTIONS</t>
  </si>
  <si>
    <t>Factory</t>
  </si>
  <si>
    <t>LIST PRICE ea.</t>
  </si>
  <si>
    <t>SELL PRICE ea.</t>
  </si>
  <si>
    <t>EXTENDED SELL</t>
  </si>
  <si>
    <t>TOTALS WITH OPTIONS:</t>
  </si>
  <si>
    <t>TRUCK WITHOUT OPTIONS:</t>
  </si>
  <si>
    <t>OPTIONS TOTALS:</t>
  </si>
  <si>
    <t>LMS Updated</t>
  </si>
  <si>
    <t>(Date)</t>
  </si>
  <si>
    <t>Truck Coord.</t>
  </si>
  <si>
    <t>(Initials)</t>
  </si>
  <si>
    <t>ADDITIONALLY PRICED ITEMS - OTHER VENDORS</t>
  </si>
  <si>
    <t>1 Unit</t>
  </si>
  <si>
    <t>COMP. DIMENSIONS</t>
  </si>
  <si>
    <t>COMP. COVER</t>
  </si>
  <si>
    <t>BATT. COVER</t>
  </si>
  <si>
    <t>BATTERY WEIGHT</t>
  </si>
  <si>
    <t>BATT. DIMENSIONS</t>
  </si>
  <si>
    <t>BATTERY MFG.</t>
  </si>
  <si>
    <t>GP w/o options:</t>
  </si>
  <si>
    <t>12 Months</t>
  </si>
  <si>
    <t>24 Months</t>
  </si>
  <si>
    <t>36 Months</t>
  </si>
  <si>
    <t>48 Months</t>
  </si>
  <si>
    <t>60 Months</t>
  </si>
  <si>
    <t>72 Months</t>
  </si>
  <si>
    <t>84 Months</t>
  </si>
  <si>
    <r>
      <t xml:space="preserve">Required: </t>
    </r>
    <r>
      <rPr>
        <sz val="10"/>
        <color indexed="10"/>
        <rFont val="Arial"/>
        <family val="2"/>
      </rPr>
      <t>Attach Contract Before Ordering</t>
    </r>
  </si>
  <si>
    <t>COST</t>
  </si>
  <si>
    <t>PROFT</t>
  </si>
  <si>
    <t>%</t>
  </si>
  <si>
    <t xml:space="preserve">GROSS PROFIT </t>
  </si>
  <si>
    <t xml:space="preserve">TOTAL GROSS </t>
  </si>
  <si>
    <t>Extended Cost w/o options:</t>
  </si>
  <si>
    <t>SERIES:</t>
  </si>
  <si>
    <t>SALES REP</t>
  </si>
  <si>
    <t>L21302</t>
  </si>
  <si>
    <t>L23001</t>
  </si>
  <si>
    <t>L70101</t>
  </si>
  <si>
    <t>L70401</t>
  </si>
  <si>
    <t>ERC050GH</t>
  </si>
  <si>
    <t>A908</t>
  </si>
  <si>
    <t>Tim Neroni</t>
  </si>
  <si>
    <t>ERC050GH, 5,000# Capacity</t>
  </si>
  <si>
    <t>1.5" x 4" x 46" Class 2 Forks</t>
  </si>
  <si>
    <t>84"/194" Triplex Hi-Vis Mast</t>
  </si>
  <si>
    <t>HTU - (2) Hoses Internal, (1) Aux.</t>
  </si>
  <si>
    <t>Control Valve - (3) Handles</t>
  </si>
  <si>
    <t>Battery Rollers</t>
  </si>
  <si>
    <t>Amber Strobe, Continuous</t>
  </si>
  <si>
    <t>Back-Up Alarm</t>
  </si>
  <si>
    <t>Premium Dash</t>
  </si>
  <si>
    <t>Convenience Box</t>
  </si>
  <si>
    <t>Load Backrest - 35" High x 38.5" Wide</t>
  </si>
  <si>
    <t>Overhead Guard to give OAH of 83.1" +/-0.75"</t>
  </si>
  <si>
    <t>Freight</t>
  </si>
  <si>
    <t>Deka Battery 18-85-23</t>
  </si>
  <si>
    <t>L01050</t>
  </si>
  <si>
    <t>L03010</t>
  </si>
  <si>
    <t>L15003</t>
  </si>
  <si>
    <t>38.5" Class II Integral Sideshifter</t>
  </si>
  <si>
    <t>L43101</t>
  </si>
  <si>
    <t>L70203</t>
  </si>
  <si>
    <t>(2) Headlights OHG Mounted - Switch Operated &amp; 1 Rear Work Light - Switch Operated</t>
  </si>
  <si>
    <t>L66702</t>
  </si>
  <si>
    <t>L41001</t>
  </si>
  <si>
    <t>S78511</t>
  </si>
  <si>
    <t>L75001</t>
  </si>
  <si>
    <t>Semi-Suspension Seat - Vinyl</t>
  </si>
  <si>
    <t>L74003</t>
  </si>
  <si>
    <t>L17002</t>
  </si>
  <si>
    <t>Fire Extinguisher and Installation</t>
  </si>
  <si>
    <t>Covered Battery Compartment  38.86" x 27.40" x 24.41"   -                                                         NO CHARGE</t>
  </si>
  <si>
    <t>Tilt: 5 degrees forward, 5 degrees back (required on all Triplex Masts)                                          NO CHARGE</t>
  </si>
  <si>
    <t>38.86" x 27.40" x 24.41"</t>
  </si>
  <si>
    <t>38.69" x 27.19" x 22.75"</t>
  </si>
  <si>
    <t>18-85-23</t>
  </si>
  <si>
    <t>RF Bracket Material and Installation</t>
  </si>
  <si>
    <t>05A908286</t>
  </si>
  <si>
    <t>PIL6050.TN</t>
  </si>
  <si>
    <t>Rearview Mirror Pair</t>
  </si>
  <si>
    <t>AES 18R1050E3 Charger for above</t>
  </si>
  <si>
    <t xml:space="preserve">Deka Battery 18-85-23 </t>
  </si>
  <si>
    <t>OEM DISCOUNT</t>
  </si>
  <si>
    <t>Special Pricing #</t>
  </si>
  <si>
    <t>KMH QUOTE#</t>
  </si>
  <si>
    <t>KMH COST ea.</t>
  </si>
  <si>
    <t xml:space="preserve">OEM EXTENDED WARRANTY  </t>
  </si>
  <si>
    <t>OEM S P</t>
  </si>
  <si>
    <t>OEM CGS</t>
  </si>
  <si>
    <t>G.P. % OEM</t>
  </si>
  <si>
    <t>OEM List $</t>
  </si>
  <si>
    <t>TOTAL KMH</t>
  </si>
  <si>
    <t>OPTIONAL ITEMS - OEM</t>
  </si>
  <si>
    <t>KMH DISCOUNT</t>
  </si>
  <si>
    <t>SIC CODE:</t>
  </si>
  <si>
    <t>COUNTY:</t>
  </si>
  <si>
    <t>MANUFACTURER:</t>
  </si>
  <si>
    <t>Yale</t>
  </si>
  <si>
    <t>CONECTOR TYPE/COLOR:</t>
  </si>
  <si>
    <t>SB350 Gray</t>
  </si>
  <si>
    <t>CABLE POSITION:</t>
  </si>
  <si>
    <t>Pos B</t>
  </si>
  <si>
    <t>LEAD LENGTH:</t>
  </si>
  <si>
    <t>30"</t>
  </si>
  <si>
    <t>CATALOG NUMBER:</t>
  </si>
  <si>
    <t xml:space="preserve">Deka Battery </t>
  </si>
  <si>
    <t>CHARGER MFG:</t>
  </si>
  <si>
    <t>CHARGER MODEL:</t>
  </si>
  <si>
    <t>CHARGER CONNECTOR TYPE/COLOR:</t>
  </si>
  <si>
    <t>CHG INPUT VOLTAGE:</t>
  </si>
  <si>
    <t>CHG PHASE</t>
  </si>
  <si>
    <r>
      <t xml:space="preserve">INBOUND FREIGHT </t>
    </r>
    <r>
      <rPr>
        <sz val="9"/>
        <rFont val="Arial"/>
        <family val="2"/>
      </rPr>
      <t>(from factory)</t>
    </r>
  </si>
  <si>
    <r>
      <t xml:space="preserve">LOCAL DELIVERY </t>
    </r>
    <r>
      <rPr>
        <sz val="9"/>
        <rFont val="Arial"/>
        <family val="2"/>
      </rPr>
      <t>(to customer)</t>
    </r>
  </si>
  <si>
    <r>
      <t xml:space="preserve">KMH PREP CHARGE </t>
    </r>
    <r>
      <rPr>
        <sz val="9"/>
        <rFont val="Arial"/>
        <family val="2"/>
      </rPr>
      <t>(PDI, parts, labor, and any local installations)</t>
    </r>
  </si>
  <si>
    <t>Customer Phone:</t>
  </si>
  <si>
    <t>Customer Contact:</t>
  </si>
  <si>
    <t>Customer Email:</t>
  </si>
  <si>
    <t>BRANCH LOCATION</t>
  </si>
  <si>
    <t>PAYMENT TERMS</t>
  </si>
  <si>
    <t>CUSTOMER PO#</t>
  </si>
  <si>
    <t>Customer Discount</t>
  </si>
  <si>
    <t>Delivery Dock
Available?</t>
  </si>
  <si>
    <t>TAX EXEMPTION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</si>
</sst>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.00%"/>
    <numFmt numFmtId="165" formatCode="&quot;$&quot;#,##0.00"/>
    <numFmt numFmtId="166" formatCode="[&lt;=9999999]###\-####;\(###\)\ ###\-####"/>
  </numFmts>
  <fonts count="21" x14ac:knownFonts="1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 style="medium">
        <color indexed="10"/>
      </right>
      <top/>
      <bottom style="thin">
        <color indexed="1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10"/>
      </top>
      <bottom/>
      <diagonal/>
    </border>
    <border>
      <left style="medium">
        <color indexed="64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64"/>
      </right>
      <top/>
      <bottom style="medium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1" fillId="0" borderId="0" xfId="0" applyFont="1" applyFill="1" applyBorder="1" applyAlignment="1" applyProtection="1">
      <alignment horizontal="center"/>
    </xf>
    <xf numFmtId="7" fontId="1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0" fillId="0" borderId="0" xfId="0" applyFill="1" applyBorder="1" applyProtection="1"/>
    <xf numFmtId="0" fontId="0" fillId="0" borderId="1" xfId="0" applyBorder="1" applyProtection="1"/>
    <xf numFmtId="0" fontId="3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1" fontId="0" fillId="0" borderId="4" xfId="0" applyNumberForma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center"/>
      <protection locked="0"/>
    </xf>
    <xf numFmtId="10" fontId="0" fillId="0" borderId="7" xfId="0" applyNumberForma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10" fillId="2" borderId="10" xfId="0" applyFont="1" applyFill="1" applyBorder="1" applyAlignment="1" applyProtection="1">
      <alignment horizontal="center"/>
    </xf>
    <xf numFmtId="0" fontId="0" fillId="0" borderId="11" xfId="0" applyBorder="1" applyProtection="1"/>
    <xf numFmtId="0" fontId="0" fillId="0" borderId="2" xfId="0" applyBorder="1" applyAlignment="1" applyProtection="1">
      <alignment horizontal="left"/>
      <protection locked="0"/>
    </xf>
    <xf numFmtId="10" fontId="0" fillId="0" borderId="4" xfId="0" applyNumberFormat="1" applyFill="1" applyBorder="1" applyAlignment="1" applyProtection="1">
      <alignment horizontal="center"/>
      <protection locked="0"/>
    </xf>
    <xf numFmtId="10" fontId="0" fillId="0" borderId="12" xfId="0" applyNumberFormat="1" applyFill="1" applyBorder="1" applyAlignment="1" applyProtection="1">
      <alignment horizontal="center"/>
      <protection locked="0"/>
    </xf>
    <xf numFmtId="10" fontId="0" fillId="0" borderId="0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165" fontId="0" fillId="0" borderId="14" xfId="0" applyNumberFormat="1" applyFill="1" applyBorder="1" applyAlignment="1" applyProtection="1">
      <alignment horizontal="center"/>
    </xf>
    <xf numFmtId="165" fontId="0" fillId="0" borderId="15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Protection="1"/>
    <xf numFmtId="0" fontId="0" fillId="0" borderId="6" xfId="0" applyBorder="1" applyProtection="1"/>
    <xf numFmtId="44" fontId="0" fillId="0" borderId="18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</xf>
    <xf numFmtId="44" fontId="0" fillId="0" borderId="20" xfId="1" applyFont="1" applyFill="1" applyBorder="1" applyAlignment="1" applyProtection="1">
      <alignment horizontal="center"/>
    </xf>
    <xf numFmtId="44" fontId="0" fillId="0" borderId="21" xfId="1" applyFont="1" applyBorder="1" applyAlignment="1" applyProtection="1">
      <alignment horizontal="center"/>
    </xf>
    <xf numFmtId="44" fontId="0" fillId="0" borderId="4" xfId="1" applyFont="1" applyBorder="1" applyProtection="1"/>
    <xf numFmtId="0" fontId="0" fillId="0" borderId="10" xfId="0" applyFill="1" applyBorder="1" applyProtection="1"/>
    <xf numFmtId="44" fontId="0" fillId="0" borderId="12" xfId="1" applyFont="1" applyBorder="1" applyProtection="1"/>
    <xf numFmtId="44" fontId="0" fillId="0" borderId="2" xfId="1" applyFont="1" applyFill="1" applyBorder="1" applyAlignment="1" applyProtection="1">
      <alignment horizontal="center"/>
    </xf>
    <xf numFmtId="44" fontId="0" fillId="0" borderId="6" xfId="1" applyFont="1" applyFill="1" applyBorder="1" applyAlignment="1" applyProtection="1">
      <alignment horizontal="center"/>
    </xf>
    <xf numFmtId="44" fontId="0" fillId="0" borderId="8" xfId="1" applyFont="1" applyBorder="1" applyProtection="1"/>
    <xf numFmtId="44" fontId="13" fillId="0" borderId="22" xfId="1" applyFont="1" applyBorder="1" applyAlignment="1" applyProtection="1">
      <protection locked="0"/>
    </xf>
    <xf numFmtId="10" fontId="13" fillId="0" borderId="22" xfId="1" applyNumberFormat="1" applyFont="1" applyBorder="1" applyProtection="1"/>
    <xf numFmtId="44" fontId="13" fillId="0" borderId="22" xfId="0" applyNumberFormat="1" applyFont="1" applyBorder="1" applyAlignment="1" applyProtection="1">
      <protection locked="0"/>
    </xf>
    <xf numFmtId="44" fontId="0" fillId="0" borderId="8" xfId="1" applyFont="1" applyFill="1" applyBorder="1" applyAlignment="1" applyProtection="1">
      <alignment horizontal="right"/>
    </xf>
    <xf numFmtId="0" fontId="7" fillId="0" borderId="23" xfId="0" applyFont="1" applyBorder="1" applyAlignment="1" applyProtection="1">
      <alignment horizontal="center"/>
      <protection locked="0"/>
    </xf>
    <xf numFmtId="0" fontId="14" fillId="2" borderId="14" xfId="0" applyFont="1" applyFill="1" applyBorder="1" applyAlignment="1" applyProtection="1">
      <alignment horizontal="left"/>
      <protection locked="0"/>
    </xf>
    <xf numFmtId="44" fontId="0" fillId="0" borderId="2" xfId="1" applyFont="1" applyBorder="1" applyAlignment="1" applyProtection="1">
      <alignment vertical="center"/>
    </xf>
    <xf numFmtId="0" fontId="0" fillId="0" borderId="24" xfId="0" applyBorder="1" applyAlignment="1" applyProtection="1">
      <alignment horizontal="center"/>
    </xf>
    <xf numFmtId="0" fontId="11" fillId="2" borderId="25" xfId="0" applyFont="1" applyFill="1" applyBorder="1" applyAlignment="1" applyProtection="1">
      <alignment horizontal="center"/>
    </xf>
    <xf numFmtId="0" fontId="11" fillId="2" borderId="26" xfId="0" applyFont="1" applyFill="1" applyBorder="1" applyAlignment="1" applyProtection="1">
      <alignment horizontal="center"/>
    </xf>
    <xf numFmtId="0" fontId="10" fillId="2" borderId="8" xfId="0" applyFont="1" applyFill="1" applyBorder="1" applyAlignment="1">
      <alignment horizontal="center"/>
    </xf>
    <xf numFmtId="44" fontId="0" fillId="0" borderId="27" xfId="1" applyFont="1" applyFill="1" applyBorder="1" applyAlignment="1">
      <alignment horizontal="left" vertical="center"/>
    </xf>
    <xf numFmtId="44" fontId="0" fillId="0" borderId="11" xfId="1" applyFont="1" applyFill="1" applyBorder="1" applyAlignment="1">
      <alignment horizontal="left" vertical="center"/>
    </xf>
    <xf numFmtId="0" fontId="10" fillId="2" borderId="28" xfId="0" applyFont="1" applyFill="1" applyBorder="1" applyAlignment="1" applyProtection="1">
      <alignment horizontal="center"/>
    </xf>
    <xf numFmtId="44" fontId="5" fillId="0" borderId="4" xfId="1" applyFont="1" applyBorder="1" applyAlignment="1"/>
    <xf numFmtId="0" fontId="0" fillId="0" borderId="2" xfId="0" applyFill="1" applyBorder="1" applyAlignment="1" applyProtection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0" fontId="0" fillId="0" borderId="2" xfId="0" applyNumberFormat="1" applyFill="1" applyBorder="1" applyAlignment="1" applyProtection="1">
      <alignment horizontal="center"/>
      <protection locked="0"/>
    </xf>
    <xf numFmtId="0" fontId="10" fillId="0" borderId="15" xfId="0" applyFont="1" applyFill="1" applyBorder="1" applyAlignment="1" applyProtection="1">
      <alignment horizontal="center"/>
    </xf>
    <xf numFmtId="0" fontId="0" fillId="0" borderId="13" xfId="0" applyFill="1" applyBorder="1" applyAlignment="1"/>
    <xf numFmtId="5" fontId="9" fillId="0" borderId="27" xfId="0" applyNumberFormat="1" applyFont="1" applyBorder="1" applyAlignment="1" applyProtection="1"/>
    <xf numFmtId="10" fontId="0" fillId="0" borderId="3" xfId="0" applyNumberFormat="1" applyFill="1" applyBorder="1" applyAlignment="1" applyProtection="1">
      <alignment horizontal="center"/>
      <protection locked="0"/>
    </xf>
    <xf numFmtId="0" fontId="10" fillId="2" borderId="30" xfId="0" applyFont="1" applyFill="1" applyBorder="1" applyAlignment="1" applyProtection="1">
      <alignment horizontal="center"/>
    </xf>
    <xf numFmtId="44" fontId="0" fillId="0" borderId="0" xfId="1" applyFont="1" applyBorder="1" applyProtection="1"/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Protection="1"/>
    <xf numFmtId="0" fontId="0" fillId="0" borderId="4" xfId="0" applyBorder="1" applyAlignment="1"/>
    <xf numFmtId="0" fontId="0" fillId="0" borderId="3" xfId="0" applyBorder="1" applyAlignment="1"/>
    <xf numFmtId="44" fontId="0" fillId="0" borderId="11" xfId="1" applyFont="1" applyFill="1" applyBorder="1" applyAlignment="1" applyProtection="1">
      <alignment horizontal="center"/>
    </xf>
    <xf numFmtId="44" fontId="0" fillId="0" borderId="24" xfId="0" applyNumberFormat="1" applyBorder="1" applyAlignment="1" applyProtection="1">
      <alignment horizontal="center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3" xfId="1" applyFont="1" applyBorder="1" applyProtection="1"/>
    <xf numFmtId="0" fontId="1" fillId="0" borderId="17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Continuous"/>
    </xf>
    <xf numFmtId="0" fontId="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44" fontId="0" fillId="0" borderId="0" xfId="0" applyNumberFormat="1" applyFill="1" applyBorder="1" applyProtection="1"/>
    <xf numFmtId="5" fontId="0" fillId="0" borderId="0" xfId="0" applyNumberFormat="1" applyFill="1" applyBorder="1" applyAlignment="1" applyProtection="1"/>
    <xf numFmtId="0" fontId="14" fillId="2" borderId="15" xfId="0" applyFont="1" applyFill="1" applyBorder="1" applyAlignment="1" applyProtection="1">
      <alignment horizontal="left"/>
      <protection locked="0"/>
    </xf>
    <xf numFmtId="44" fontId="0" fillId="0" borderId="0" xfId="0" applyNumberFormat="1" applyProtection="1"/>
    <xf numFmtId="0" fontId="11" fillId="0" borderId="28" xfId="0" applyFont="1" applyBorder="1" applyAlignment="1" applyProtection="1">
      <alignment horizontal="right"/>
      <protection locked="0"/>
    </xf>
    <xf numFmtId="0" fontId="10" fillId="2" borderId="31" xfId="0" applyFont="1" applyFill="1" applyBorder="1" applyAlignment="1" applyProtection="1">
      <alignment horizontal="left"/>
      <protection locked="0"/>
    </xf>
    <xf numFmtId="0" fontId="11" fillId="0" borderId="32" xfId="0" applyFont="1" applyFill="1" applyBorder="1" applyAlignment="1">
      <alignment horizontal="right" vertical="center"/>
    </xf>
    <xf numFmtId="0" fontId="0" fillId="0" borderId="16" xfId="0" applyBorder="1" applyAlignment="1">
      <alignment horizontal="center"/>
    </xf>
    <xf numFmtId="44" fontId="0" fillId="0" borderId="12" xfId="1" applyFont="1" applyFill="1" applyBorder="1" applyAlignment="1" applyProtection="1">
      <alignment horizontal="center"/>
    </xf>
    <xf numFmtId="44" fontId="0" fillId="0" borderId="8" xfId="1" applyFont="1" applyFill="1" applyBorder="1" applyProtection="1"/>
    <xf numFmtId="44" fontId="0" fillId="0" borderId="2" xfId="1" applyFont="1" applyFill="1" applyBorder="1" applyProtection="1"/>
    <xf numFmtId="44" fontId="0" fillId="0" borderId="3" xfId="1" applyFont="1" applyFill="1" applyBorder="1" applyProtection="1"/>
    <xf numFmtId="44" fontId="0" fillId="0" borderId="5" xfId="1" applyFont="1" applyFill="1" applyBorder="1" applyProtection="1"/>
    <xf numFmtId="44" fontId="0" fillId="0" borderId="12" xfId="1" applyFont="1" applyFill="1" applyBorder="1" applyProtection="1"/>
    <xf numFmtId="10" fontId="0" fillId="0" borderId="11" xfId="0" applyNumberFormat="1" applyFill="1" applyBorder="1" applyAlignment="1" applyProtection="1">
      <alignment horizontal="center"/>
      <protection locked="0"/>
    </xf>
    <xf numFmtId="10" fontId="5" fillId="0" borderId="8" xfId="0" applyNumberFormat="1" applyFont="1" applyFill="1" applyBorder="1" applyAlignment="1" applyProtection="1">
      <alignment horizontal="center"/>
      <protection locked="0"/>
    </xf>
    <xf numFmtId="44" fontId="0" fillId="0" borderId="7" xfId="0" applyNumberFormat="1" applyFill="1" applyBorder="1" applyProtection="1"/>
    <xf numFmtId="44" fontId="0" fillId="0" borderId="4" xfId="0" applyNumberFormat="1" applyFill="1" applyBorder="1" applyProtection="1"/>
    <xf numFmtId="0" fontId="12" fillId="0" borderId="33" xfId="0" applyFont="1" applyFill="1" applyBorder="1" applyAlignment="1" applyProtection="1">
      <alignment horizontal="left" wrapText="1"/>
    </xf>
    <xf numFmtId="0" fontId="12" fillId="0" borderId="33" xfId="0" applyFont="1" applyBorder="1" applyAlignment="1" applyProtection="1">
      <alignment wrapText="1"/>
    </xf>
    <xf numFmtId="0" fontId="12" fillId="0" borderId="34" xfId="0" applyFont="1" applyBorder="1" applyAlignment="1" applyProtection="1">
      <alignment wrapText="1"/>
    </xf>
    <xf numFmtId="10" fontId="12" fillId="0" borderId="33" xfId="0" applyNumberFormat="1" applyFont="1" applyFill="1" applyBorder="1" applyAlignment="1" applyProtection="1">
      <alignment horizontal="left" wrapText="1"/>
    </xf>
    <xf numFmtId="0" fontId="11" fillId="0" borderId="28" xfId="0" applyFont="1" applyBorder="1" applyAlignment="1">
      <alignment horizontal="right"/>
    </xf>
    <xf numFmtId="0" fontId="0" fillId="0" borderId="28" xfId="0" applyFill="1" applyBorder="1" applyAlignment="1">
      <alignment horizontal="left"/>
    </xf>
    <xf numFmtId="0" fontId="17" fillId="0" borderId="14" xfId="0" applyFont="1" applyBorder="1" applyAlignment="1" applyProtection="1">
      <alignment horizontal="right"/>
    </xf>
    <xf numFmtId="0" fontId="12" fillId="0" borderId="34" xfId="0" applyFont="1" applyBorder="1" applyAlignment="1">
      <alignment horizontal="left" wrapText="1"/>
    </xf>
    <xf numFmtId="10" fontId="17" fillId="0" borderId="0" xfId="0" applyNumberFormat="1" applyFont="1" applyFill="1" applyBorder="1" applyAlignment="1" applyProtection="1">
      <alignment horizontal="right"/>
      <protection locked="0"/>
    </xf>
    <xf numFmtId="44" fontId="13" fillId="0" borderId="6" xfId="1" applyFont="1" applyFill="1" applyBorder="1" applyAlignment="1" applyProtection="1">
      <alignment horizontal="right"/>
    </xf>
    <xf numFmtId="10" fontId="13" fillId="0" borderId="10" xfId="0" applyNumberFormat="1" applyFont="1" applyFill="1" applyBorder="1" applyAlignment="1" applyProtection="1">
      <alignment horizontal="right"/>
    </xf>
    <xf numFmtId="0" fontId="0" fillId="0" borderId="14" xfId="0" applyFill="1" applyBorder="1" applyProtection="1"/>
    <xf numFmtId="0" fontId="0" fillId="0" borderId="27" xfId="0" applyFill="1" applyBorder="1" applyProtection="1"/>
    <xf numFmtId="0" fontId="7" fillId="0" borderId="35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  <protection locked="0"/>
    </xf>
    <xf numFmtId="0" fontId="5" fillId="0" borderId="12" xfId="0" applyFont="1" applyFill="1" applyBorder="1" applyAlignment="1" applyProtection="1">
      <alignment horizontal="left"/>
      <protection locked="0"/>
    </xf>
    <xf numFmtId="44" fontId="13" fillId="3" borderId="0" xfId="1" applyFont="1" applyFill="1" applyBorder="1" applyAlignment="1" applyProtection="1">
      <protection locked="0"/>
    </xf>
    <xf numFmtId="44" fontId="13" fillId="3" borderId="0" xfId="0" applyNumberFormat="1" applyFont="1" applyFill="1" applyBorder="1" applyAlignment="1" applyProtection="1">
      <protection locked="0"/>
    </xf>
    <xf numFmtId="44" fontId="0" fillId="3" borderId="0" xfId="0" applyNumberFormat="1" applyFill="1" applyBorder="1" applyProtection="1"/>
    <xf numFmtId="44" fontId="0" fillId="3" borderId="37" xfId="0" applyNumberFormat="1" applyFill="1" applyBorder="1" applyProtection="1"/>
    <xf numFmtId="10" fontId="13" fillId="3" borderId="38" xfId="1" applyNumberFormat="1" applyFont="1" applyFill="1" applyBorder="1" applyProtection="1"/>
    <xf numFmtId="0" fontId="6" fillId="0" borderId="9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44" fontId="0" fillId="3" borderId="39" xfId="0" applyNumberFormat="1" applyFill="1" applyBorder="1" applyProtection="1"/>
    <xf numFmtId="44" fontId="0" fillId="3" borderId="40" xfId="0" applyNumberFormat="1" applyFill="1" applyBorder="1" applyProtection="1"/>
    <xf numFmtId="10" fontId="0" fillId="3" borderId="41" xfId="0" applyNumberFormat="1" applyFill="1" applyBorder="1" applyProtection="1"/>
    <xf numFmtId="0" fontId="10" fillId="2" borderId="32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8" xfId="0" applyBorder="1" applyAlignment="1"/>
    <xf numFmtId="0" fontId="10" fillId="4" borderId="8" xfId="0" applyFont="1" applyFill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0" fillId="0" borderId="32" xfId="0" applyNumberForma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11" fillId="2" borderId="53" xfId="0" applyFont="1" applyFill="1" applyBorder="1" applyAlignment="1" applyProtection="1">
      <alignment horizontal="center"/>
    </xf>
    <xf numFmtId="0" fontId="7" fillId="0" borderId="8" xfId="0" applyFont="1" applyBorder="1" applyAlignment="1"/>
    <xf numFmtId="164" fontId="11" fillId="0" borderId="50" xfId="0" applyNumberFormat="1" applyFont="1" applyFill="1" applyBorder="1" applyAlignment="1" applyProtection="1">
      <alignment horizontal="right"/>
    </xf>
    <xf numFmtId="0" fontId="0" fillId="0" borderId="51" xfId="0" applyFill="1" applyBorder="1" applyAlignment="1">
      <alignment horizontal="right"/>
    </xf>
    <xf numFmtId="0" fontId="11" fillId="0" borderId="49" xfId="0" applyFont="1" applyFill="1" applyBorder="1" applyAlignment="1" applyProtection="1">
      <alignment horizontal="right"/>
    </xf>
    <xf numFmtId="0" fontId="5" fillId="0" borderId="50" xfId="0" applyFont="1" applyFill="1" applyBorder="1" applyAlignment="1" applyProtection="1">
      <alignment horizontal="right"/>
    </xf>
    <xf numFmtId="0" fontId="15" fillId="2" borderId="15" xfId="0" applyFont="1" applyFill="1" applyBorder="1" applyAlignment="1" applyProtection="1">
      <alignment horizontal="left" wrapText="1"/>
    </xf>
    <xf numFmtId="0" fontId="16" fillId="0" borderId="52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1" fillId="0" borderId="15" xfId="0" applyFont="1" applyBorder="1" applyAlignment="1" applyProtection="1">
      <alignment horizontal="right"/>
      <protection locked="0"/>
    </xf>
    <xf numFmtId="0" fontId="0" fillId="0" borderId="13" xfId="0" applyBorder="1" applyAlignment="1">
      <alignment horizontal="right"/>
    </xf>
    <xf numFmtId="0" fontId="9" fillId="0" borderId="19" xfId="0" applyFont="1" applyBorder="1" applyAlignment="1" applyProtection="1">
      <alignment horizontal="left"/>
      <protection locked="0"/>
    </xf>
    <xf numFmtId="0" fontId="0" fillId="0" borderId="42" xfId="0" applyBorder="1" applyAlignment="1"/>
    <xf numFmtId="0" fontId="12" fillId="0" borderId="31" xfId="0" applyFont="1" applyFill="1" applyBorder="1" applyAlignment="1" applyProtection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4" fillId="2" borderId="15" xfId="0" applyFont="1" applyFill="1" applyBorder="1" applyAlignment="1" applyProtection="1">
      <alignment horizontal="left" vertical="center"/>
      <protection locked="0"/>
    </xf>
    <xf numFmtId="0" fontId="14" fillId="0" borderId="13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0" fillId="2" borderId="28" xfId="0" applyFont="1" applyFill="1" applyBorder="1" applyAlignment="1" applyProtection="1">
      <alignment horizontal="center"/>
    </xf>
    <xf numFmtId="0" fontId="10" fillId="2" borderId="36" xfId="0" applyFont="1" applyFill="1" applyBorder="1" applyAlignment="1" applyProtection="1">
      <alignment horizontal="center"/>
    </xf>
    <xf numFmtId="0" fontId="10" fillId="2" borderId="32" xfId="0" applyFont="1" applyFill="1" applyBorder="1" applyAlignment="1" applyProtection="1">
      <alignment horizontal="center"/>
    </xf>
    <xf numFmtId="0" fontId="0" fillId="0" borderId="32" xfId="0" applyBorder="1" applyAlignment="1"/>
    <xf numFmtId="0" fontId="5" fillId="0" borderId="49" xfId="0" applyFont="1" applyBorder="1" applyAlignment="1" applyProtection="1">
      <alignment horizontal="left" wrapText="1"/>
      <protection locked="0"/>
    </xf>
    <xf numFmtId="0" fontId="5" fillId="0" borderId="19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/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30" xfId="0" applyFont="1" applyFill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5" fillId="0" borderId="44" xfId="0" applyFont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</xf>
    <xf numFmtId="0" fontId="5" fillId="0" borderId="43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left"/>
    </xf>
    <xf numFmtId="0" fontId="5" fillId="0" borderId="19" xfId="0" applyFont="1" applyFill="1" applyBorder="1" applyAlignment="1" applyProtection="1">
      <alignment horizontal="left"/>
    </xf>
    <xf numFmtId="0" fontId="5" fillId="0" borderId="42" xfId="0" applyFont="1" applyFill="1" applyBorder="1" applyAlignment="1" applyProtection="1">
      <alignment horizontal="left"/>
    </xf>
    <xf numFmtId="0" fontId="5" fillId="0" borderId="20" xfId="0" applyFont="1" applyFill="1" applyBorder="1" applyAlignment="1" applyProtection="1">
      <alignment horizontal="left"/>
    </xf>
    <xf numFmtId="0" fontId="5" fillId="0" borderId="46" xfId="0" applyFont="1" applyFill="1" applyBorder="1" applyAlignment="1" applyProtection="1">
      <alignment horizontal="left"/>
    </xf>
    <xf numFmtId="0" fontId="5" fillId="0" borderId="47" xfId="0" applyFont="1" applyFill="1" applyBorder="1" applyAlignment="1" applyProtection="1">
      <alignment horizontal="left"/>
    </xf>
    <xf numFmtId="0" fontId="5" fillId="0" borderId="48" xfId="0" applyFont="1" applyFill="1" applyBorder="1" applyAlignment="1" applyProtection="1">
      <alignment horizontal="left"/>
    </xf>
    <xf numFmtId="0" fontId="5" fillId="0" borderId="45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10" fillId="2" borderId="28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horizontal="left"/>
    </xf>
    <xf numFmtId="0" fontId="10" fillId="2" borderId="32" xfId="0" applyFont="1" applyFill="1" applyBorder="1" applyAlignment="1" applyProtection="1">
      <alignment horizontal="left"/>
    </xf>
    <xf numFmtId="0" fontId="10" fillId="2" borderId="28" xfId="0" applyFont="1" applyFill="1" applyBorder="1" applyAlignment="1" applyProtection="1">
      <alignment horizontal="left"/>
    </xf>
    <xf numFmtId="0" fontId="10" fillId="2" borderId="13" xfId="0" applyFont="1" applyFill="1" applyBorder="1" applyAlignment="1" applyProtection="1">
      <alignment horizontal="left"/>
    </xf>
    <xf numFmtId="0" fontId="10" fillId="2" borderId="27" xfId="0" applyFont="1" applyFill="1" applyBorder="1" applyAlignment="1" applyProtection="1">
      <alignment horizontal="left"/>
    </xf>
    <xf numFmtId="0" fontId="5" fillId="0" borderId="49" xfId="0" applyFont="1" applyBorder="1" applyAlignment="1" applyProtection="1">
      <protection locked="0"/>
    </xf>
    <xf numFmtId="0" fontId="5" fillId="0" borderId="51" xfId="0" applyFont="1" applyBorder="1" applyAlignment="1" applyProtection="1">
      <protection locked="0"/>
    </xf>
    <xf numFmtId="0" fontId="10" fillId="2" borderId="29" xfId="0" applyFont="1" applyFill="1" applyBorder="1" applyAlignment="1" applyProtection="1">
      <alignment horizontal="center"/>
    </xf>
    <xf numFmtId="0" fontId="5" fillId="0" borderId="44" xfId="0" applyFont="1" applyBorder="1" applyAlignment="1" applyProtection="1">
      <protection locked="0"/>
    </xf>
    <xf numFmtId="0" fontId="5" fillId="0" borderId="57" xfId="0" applyFont="1" applyBorder="1" applyAlignment="1" applyProtection="1">
      <protection locked="0"/>
    </xf>
    <xf numFmtId="166" fontId="5" fillId="0" borderId="19" xfId="0" applyNumberFormat="1" applyFont="1" applyBorder="1" applyAlignment="1" applyProtection="1">
      <protection locked="0"/>
    </xf>
    <xf numFmtId="166" fontId="5" fillId="0" borderId="20" xfId="0" applyNumberFormat="1" applyFont="1" applyBorder="1" applyAlignment="1" applyProtection="1">
      <protection locked="0"/>
    </xf>
    <xf numFmtId="0" fontId="10" fillId="2" borderId="11" xfId="0" applyFont="1" applyFill="1" applyBorder="1" applyAlignment="1" applyProtection="1">
      <alignment horizontal="center" wrapText="1"/>
    </xf>
    <xf numFmtId="0" fontId="10" fillId="2" borderId="29" xfId="0" applyFont="1" applyFill="1" applyBorder="1" applyAlignment="1" applyProtection="1">
      <alignment horizontal="center"/>
    </xf>
    <xf numFmtId="0" fontId="0" fillId="0" borderId="2" xfId="0" applyNumberForma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>
      <alignment horizontal="center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43" xfId="0" applyFill="1" applyBorder="1" applyAlignment="1" applyProtection="1">
      <alignment horizontal="left"/>
      <protection locked="0"/>
    </xf>
    <xf numFmtId="0" fontId="0" fillId="0" borderId="21" xfId="0" applyFill="1" applyBorder="1" applyAlignment="1"/>
    <xf numFmtId="0" fontId="0" fillId="0" borderId="19" xfId="0" applyFill="1" applyBorder="1" applyAlignment="1" applyProtection="1">
      <alignment horizontal="left"/>
      <protection locked="0"/>
    </xf>
    <xf numFmtId="0" fontId="0" fillId="0" borderId="42" xfId="0" applyFill="1" applyBorder="1" applyAlignment="1" applyProtection="1">
      <alignment horizontal="left"/>
      <protection locked="0"/>
    </xf>
    <xf numFmtId="0" fontId="0" fillId="0" borderId="20" xfId="0" applyFill="1" applyBorder="1" applyAlignment="1"/>
    <xf numFmtId="0" fontId="5" fillId="0" borderId="19" xfId="0" applyFont="1" applyFill="1" applyBorder="1" applyAlignment="1" applyProtection="1">
      <alignment horizontal="left"/>
      <protection locked="0"/>
    </xf>
    <xf numFmtId="0" fontId="5" fillId="0" borderId="42" xfId="0" applyFont="1" applyFill="1" applyBorder="1" applyAlignment="1" applyProtection="1">
      <alignment horizontal="left"/>
      <protection locked="0"/>
    </xf>
    <xf numFmtId="0" fontId="0" fillId="0" borderId="42" xfId="0" applyFill="1" applyBorder="1" applyAlignment="1"/>
    <xf numFmtId="44" fontId="5" fillId="0" borderId="8" xfId="1" applyFont="1" applyFill="1" applyBorder="1" applyAlignment="1" applyProtection="1"/>
    <xf numFmtId="0" fontId="0" fillId="0" borderId="21" xfId="0" applyFill="1" applyBorder="1" applyAlignment="1" applyProtection="1">
      <alignment horizontal="left"/>
      <protection locked="0"/>
    </xf>
    <xf numFmtId="0" fontId="0" fillId="0" borderId="50" xfId="0" applyFill="1" applyBorder="1" applyAlignment="1" applyProtection="1">
      <alignment horizontal="left"/>
      <protection locked="0"/>
    </xf>
    <xf numFmtId="0" fontId="5" fillId="0" borderId="18" xfId="0" applyFont="1" applyFill="1" applyBorder="1" applyAlignment="1" applyProtection="1">
      <alignment horizontal="left"/>
      <protection locked="0"/>
    </xf>
    <xf numFmtId="0" fontId="0" fillId="0" borderId="43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42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5" fillId="0" borderId="49" xfId="0" applyFont="1" applyFill="1" applyBorder="1" applyAlignment="1" applyProtection="1">
      <alignment horizontal="left"/>
      <protection locked="0"/>
    </xf>
    <xf numFmtId="0" fontId="0" fillId="0" borderId="50" xfId="0" applyFill="1" applyBorder="1" applyAlignment="1">
      <alignment horizontal="left"/>
    </xf>
    <xf numFmtId="0" fontId="0" fillId="0" borderId="51" xfId="0" applyFill="1" applyBorder="1" applyAlignment="1">
      <alignment horizontal="left"/>
    </xf>
    <xf numFmtId="0" fontId="0" fillId="0" borderId="54" xfId="0" applyFill="1" applyBorder="1" applyProtection="1"/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11" fillId="2" borderId="58" xfId="0" applyFont="1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1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9" fillId="0" borderId="55" xfId="0" applyFont="1" applyFill="1" applyBorder="1" applyAlignment="1" applyProtection="1">
      <alignment horizontal="left" vertical="top"/>
    </xf>
    <xf numFmtId="0" fontId="9" fillId="0" borderId="42" xfId="0" applyFont="1" applyFill="1" applyBorder="1" applyAlignment="1" applyProtection="1">
      <alignment horizontal="left" vertical="top"/>
    </xf>
    <xf numFmtId="0" fontId="9" fillId="0" borderId="56" xfId="0" applyFont="1" applyFill="1" applyBorder="1" applyAlignment="1" applyProtection="1">
      <alignment horizontal="left" vertical="top"/>
    </xf>
    <xf numFmtId="0" fontId="7" fillId="0" borderId="46" xfId="0" applyFont="1" applyBorder="1" applyAlignment="1" applyProtection="1">
      <alignment horizontal="center"/>
      <protection locked="0"/>
    </xf>
    <xf numFmtId="0" fontId="7" fillId="0" borderId="47" xfId="0" applyFont="1" applyBorder="1" applyAlignment="1" applyProtection="1">
      <alignment horizontal="center"/>
      <protection locked="0"/>
    </xf>
    <xf numFmtId="0" fontId="7" fillId="0" borderId="48" xfId="0" applyFont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Drop" dropStyle="combo" dx="26" fmlaRange="$M$2:$M$8" noThreeD="1" sel="1" val="0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Drop" dropStyle="combo" dx="26" fmlaRange="$M$2:$M$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171450</xdr:rowOff>
        </xdr:from>
        <xdr:to>
          <xdr:col>1</xdr:col>
          <xdr:colOff>723900</xdr:colOff>
          <xdr:row>59</xdr:row>
          <xdr:rowOff>24067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Complete Binder Presentation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1</xdr:col>
          <xdr:colOff>514350</xdr:colOff>
          <xdr:row>58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Short Form Quote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47</xdr:row>
          <xdr:rowOff>58168</xdr:rowOff>
        </xdr:from>
        <xdr:to>
          <xdr:col>6</xdr:col>
          <xdr:colOff>485775</xdr:colOff>
          <xdr:row>49</xdr:row>
          <xdr:rowOff>100776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47</xdr:row>
          <xdr:rowOff>67693</xdr:rowOff>
        </xdr:from>
        <xdr:to>
          <xdr:col>6</xdr:col>
          <xdr:colOff>962025</xdr:colOff>
          <xdr:row>49</xdr:row>
          <xdr:rowOff>100776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49</xdr:row>
          <xdr:rowOff>142875</xdr:rowOff>
        </xdr:from>
        <xdr:to>
          <xdr:col>6</xdr:col>
          <xdr:colOff>485775</xdr:colOff>
          <xdr:row>51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49</xdr:row>
          <xdr:rowOff>142875</xdr:rowOff>
        </xdr:from>
        <xdr:to>
          <xdr:col>6</xdr:col>
          <xdr:colOff>971550</xdr:colOff>
          <xdr:row>51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142875</xdr:rowOff>
        </xdr:from>
        <xdr:to>
          <xdr:col>1</xdr:col>
          <xdr:colOff>171450</xdr:colOff>
          <xdr:row>45</xdr:row>
          <xdr:rowOff>193553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Standard Purchase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181266</xdr:rowOff>
        </xdr:from>
        <xdr:to>
          <xdr:col>1</xdr:col>
          <xdr:colOff>723900</xdr:colOff>
          <xdr:row>47</xdr:row>
          <xdr:rowOff>6762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RPO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1000125</xdr:colOff>
          <xdr:row>44</xdr:row>
          <xdr:rowOff>152400</xdr:rowOff>
        </xdr:from>
        <xdr:to>
          <xdr:col>2</xdr:col>
          <xdr:colOff>609600</xdr:colOff>
          <xdr:row>45</xdr:row>
          <xdr:rowOff>193553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44</xdr:row>
          <xdr:rowOff>142875</xdr:rowOff>
        </xdr:from>
        <xdr:to>
          <xdr:col>4</xdr:col>
          <xdr:colOff>476250</xdr:colOff>
          <xdr:row>45</xdr:row>
          <xdr:rowOff>184028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142875</xdr:rowOff>
        </xdr:from>
        <xdr:to>
          <xdr:col>1</xdr:col>
          <xdr:colOff>981075</xdr:colOff>
          <xdr:row>45</xdr:row>
          <xdr:rowOff>193553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FMV Lease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181266</xdr:rowOff>
        </xdr:from>
        <xdr:to>
          <xdr:col>1</xdr:col>
          <xdr:colOff>85725</xdr:colOff>
          <xdr:row>47</xdr:row>
          <xdr:rowOff>6762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LTR incl. Full Maint.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44</xdr:row>
          <xdr:rowOff>164688</xdr:rowOff>
        </xdr:from>
        <xdr:to>
          <xdr:col>3</xdr:col>
          <xdr:colOff>933450</xdr:colOff>
          <xdr:row>45</xdr:row>
          <xdr:rowOff>215366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Dollar Option Lease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958244</xdr:colOff>
          <xdr:row>45</xdr:row>
          <xdr:rowOff>195808</xdr:rowOff>
        </xdr:from>
        <xdr:to>
          <xdr:col>2</xdr:col>
          <xdr:colOff>710594</xdr:colOff>
          <xdr:row>47</xdr:row>
          <xdr:rowOff>21304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Full 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57</xdr:row>
          <xdr:rowOff>0</xdr:rowOff>
        </xdr:from>
        <xdr:to>
          <xdr:col>3</xdr:col>
          <xdr:colOff>609600</xdr:colOff>
          <xdr:row>58</xdr:row>
          <xdr:rowOff>57150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Capacity Plate Other Than 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57</xdr:row>
          <xdr:rowOff>161925</xdr:rowOff>
        </xdr:from>
        <xdr:to>
          <xdr:col>3</xdr:col>
          <xdr:colOff>609600</xdr:colOff>
          <xdr:row>59</xdr:row>
          <xdr:rowOff>43117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Extended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309744</xdr:colOff>
          <xdr:row>3</xdr:row>
          <xdr:rowOff>147383</xdr:rowOff>
        </xdr:from>
        <xdr:to>
          <xdr:col>9</xdr:col>
          <xdr:colOff>719319</xdr:colOff>
          <xdr:row>5</xdr:row>
          <xdr:rowOff>24067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4</xdr:row>
          <xdr:rowOff>142366</xdr:rowOff>
        </xdr:from>
        <xdr:to>
          <xdr:col>9</xdr:col>
          <xdr:colOff>714375</xdr:colOff>
          <xdr:row>6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45298</xdr:colOff>
          <xdr:row>6</xdr:row>
          <xdr:rowOff>135604</xdr:rowOff>
        </xdr:from>
        <xdr:to>
          <xdr:col>6</xdr:col>
          <xdr:colOff>454873</xdr:colOff>
          <xdr:row>8</xdr:row>
          <xdr:rowOff>30828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583061</xdr:colOff>
          <xdr:row>6</xdr:row>
          <xdr:rowOff>138367</xdr:rowOff>
        </xdr:from>
        <xdr:to>
          <xdr:col>6</xdr:col>
          <xdr:colOff>983111</xdr:colOff>
          <xdr:row>8</xdr:row>
          <xdr:rowOff>24067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7"/>
  <sheetViews>
    <sheetView tabSelected="1" zoomScale="131" zoomScaleNormal="131" workbookViewId="0"/>
  </sheetViews>
  <sheetFormatPr defaultColWidth="9.140625" defaultRowHeight="12.75" x14ac:dyDescent="0.2"/>
  <cols>
    <col min="1" max="1" width="14.85546875" style="2" customWidth="1"/>
    <col min="2" max="2" width="18.7109375" style="2" customWidth="1"/>
    <col min="3" max="3" width="17.5703125" style="2" customWidth="1"/>
    <col min="4" max="4" width="20" style="2" customWidth="1"/>
    <col min="5" max="5" width="21" style="2" customWidth="1"/>
    <col min="6" max="6" width="15.7109375" style="2" bestFit="1" customWidth="1"/>
    <col min="7" max="7" width="15.42578125" style="2" customWidth="1"/>
    <col min="8" max="8" width="14.85546875" style="2" customWidth="1"/>
    <col min="9" max="9" width="15" style="2" customWidth="1"/>
    <col min="10" max="10" width="15.28515625" style="2" customWidth="1"/>
    <col min="11" max="11" width="13.85546875" style="2" customWidth="1"/>
    <col min="12" max="12" width="11.28515625" style="2" bestFit="1" customWidth="1"/>
    <col min="13" max="16384" width="9.140625" style="2"/>
  </cols>
  <sheetData>
    <row r="1" spans="1:13" s="6" customFormat="1" ht="12.75" customHeight="1" thickBot="1" x14ac:dyDescent="0.25">
      <c r="A1" s="15" t="s">
        <v>0</v>
      </c>
      <c r="B1" s="15" t="s">
        <v>50</v>
      </c>
      <c r="C1" s="15" t="s">
        <v>133</v>
      </c>
      <c r="D1" s="15" t="s">
        <v>134</v>
      </c>
      <c r="E1" s="15" t="s">
        <v>1</v>
      </c>
      <c r="F1" s="15" t="s">
        <v>98</v>
      </c>
      <c r="G1" s="15" t="s">
        <v>136</v>
      </c>
      <c r="H1" s="15" t="s">
        <v>99</v>
      </c>
      <c r="I1" s="15" t="s">
        <v>135</v>
      </c>
      <c r="J1" s="15" t="s">
        <v>100</v>
      </c>
      <c r="K1" s="75"/>
    </row>
    <row r="2" spans="1:13" s="6" customFormat="1" ht="15" customHeight="1" thickBot="1" x14ac:dyDescent="0.25">
      <c r="A2" s="56"/>
      <c r="B2" s="8" t="s">
        <v>57</v>
      </c>
      <c r="C2" s="55"/>
      <c r="D2" s="191"/>
      <c r="E2" s="56"/>
      <c r="F2" s="92">
        <v>0.59</v>
      </c>
      <c r="G2" s="91">
        <v>0.56000000000000005</v>
      </c>
      <c r="H2" s="57"/>
      <c r="I2" s="129"/>
      <c r="J2" s="198" t="s">
        <v>94</v>
      </c>
      <c r="K2" s="73"/>
      <c r="M2" s="6" t="s">
        <v>35</v>
      </c>
    </row>
    <row r="3" spans="1:13" s="6" customFormat="1" ht="11.25" customHeight="1" thickBot="1" x14ac:dyDescent="0.25">
      <c r="A3" s="176" t="s">
        <v>2</v>
      </c>
      <c r="B3" s="177"/>
      <c r="C3" s="178"/>
      <c r="D3" s="176" t="s">
        <v>3</v>
      </c>
      <c r="E3" s="177"/>
      <c r="F3" s="15" t="s">
        <v>110</v>
      </c>
      <c r="G3" s="179" t="s">
        <v>4</v>
      </c>
      <c r="H3" s="180"/>
      <c r="I3" s="181"/>
      <c r="J3" s="189" t="s">
        <v>137</v>
      </c>
      <c r="K3" s="76"/>
      <c r="M3" s="6" t="s">
        <v>36</v>
      </c>
    </row>
    <row r="4" spans="1:13" s="6" customFormat="1" ht="13.5" thickBot="1" x14ac:dyDescent="0.25">
      <c r="A4" s="164"/>
      <c r="B4" s="165"/>
      <c r="C4" s="166"/>
      <c r="D4" s="163"/>
      <c r="E4" s="173"/>
      <c r="F4" s="124"/>
      <c r="G4" s="131" t="s">
        <v>131</v>
      </c>
      <c r="H4" s="185"/>
      <c r="I4" s="186"/>
      <c r="J4" s="190"/>
      <c r="K4" s="4"/>
      <c r="M4" s="6" t="s">
        <v>37</v>
      </c>
    </row>
    <row r="5" spans="1:13" s="6" customFormat="1" ht="13.5" thickBot="1" x14ac:dyDescent="0.25">
      <c r="A5" s="167"/>
      <c r="B5" s="168"/>
      <c r="C5" s="169"/>
      <c r="D5" s="157"/>
      <c r="E5" s="174"/>
      <c r="F5" s="125" t="s">
        <v>111</v>
      </c>
      <c r="G5" s="131" t="s">
        <v>130</v>
      </c>
      <c r="H5" s="187"/>
      <c r="I5" s="188"/>
      <c r="J5" s="133"/>
      <c r="K5" s="5"/>
      <c r="M5" s="6" t="s">
        <v>38</v>
      </c>
    </row>
    <row r="6" spans="1:13" s="6" customFormat="1" ht="13.5" thickBot="1" x14ac:dyDescent="0.25">
      <c r="A6" s="170"/>
      <c r="B6" s="171"/>
      <c r="C6" s="172"/>
      <c r="D6" s="156"/>
      <c r="E6" s="175"/>
      <c r="F6" s="124"/>
      <c r="G6" s="131" t="s">
        <v>132</v>
      </c>
      <c r="H6" s="182"/>
      <c r="I6" s="183"/>
      <c r="J6" s="133"/>
      <c r="K6" s="3"/>
      <c r="M6" s="6" t="s">
        <v>39</v>
      </c>
    </row>
    <row r="7" spans="1:13" s="6" customFormat="1" ht="12.75" customHeight="1" thickBot="1" x14ac:dyDescent="0.25">
      <c r="A7" s="15" t="s">
        <v>13</v>
      </c>
      <c r="B7" s="53" t="s">
        <v>112</v>
      </c>
      <c r="C7" s="152" t="s">
        <v>5</v>
      </c>
      <c r="D7" s="154"/>
      <c r="E7" s="15" t="s">
        <v>49</v>
      </c>
      <c r="F7" s="15" t="s">
        <v>12</v>
      </c>
      <c r="G7" s="184" t="s">
        <v>6</v>
      </c>
      <c r="H7" s="176" t="s">
        <v>138</v>
      </c>
      <c r="I7" s="177"/>
      <c r="J7" s="178"/>
      <c r="K7" s="5"/>
      <c r="M7" s="6" t="s">
        <v>40</v>
      </c>
    </row>
    <row r="8" spans="1:13" s="6" customFormat="1" ht="13.5" thickBot="1" x14ac:dyDescent="0.25">
      <c r="A8" s="195">
        <v>2</v>
      </c>
      <c r="B8" s="126" t="s">
        <v>113</v>
      </c>
      <c r="C8" s="161" t="s">
        <v>55</v>
      </c>
      <c r="D8" s="162"/>
      <c r="E8" s="13" t="s">
        <v>56</v>
      </c>
      <c r="F8" s="196" t="s">
        <v>15</v>
      </c>
      <c r="G8" s="197"/>
      <c r="H8" s="192"/>
      <c r="I8" s="193"/>
      <c r="J8" s="194"/>
      <c r="K8" s="3"/>
      <c r="M8" s="6" t="s">
        <v>41</v>
      </c>
    </row>
    <row r="9" spans="1:13" s="6" customFormat="1" ht="12.75" customHeight="1" thickBot="1" x14ac:dyDescent="0.25">
      <c r="A9" s="16" t="s">
        <v>7</v>
      </c>
      <c r="B9" s="152" t="s">
        <v>8</v>
      </c>
      <c r="C9" s="153"/>
      <c r="D9" s="153"/>
      <c r="E9" s="153"/>
      <c r="F9" s="155"/>
      <c r="G9" s="15" t="s">
        <v>16</v>
      </c>
      <c r="H9" s="17" t="s">
        <v>101</v>
      </c>
      <c r="I9" s="184" t="s">
        <v>17</v>
      </c>
      <c r="J9" s="184" t="s">
        <v>18</v>
      </c>
      <c r="K9" s="76"/>
    </row>
    <row r="10" spans="1:13" s="6" customFormat="1" x14ac:dyDescent="0.2">
      <c r="A10" s="9" t="s">
        <v>72</v>
      </c>
      <c r="B10" s="199" t="s">
        <v>58</v>
      </c>
      <c r="C10" s="200"/>
      <c r="D10" s="200"/>
      <c r="E10" s="200"/>
      <c r="F10" s="201"/>
      <c r="G10" s="29">
        <v>34145</v>
      </c>
      <c r="H10" s="31">
        <f>(1-$F$2)*G10</f>
        <v>13999.45</v>
      </c>
      <c r="I10" s="93">
        <f>(1-$G$2)*G10</f>
        <v>15023.799999999997</v>
      </c>
      <c r="J10" s="18"/>
      <c r="K10" s="4"/>
    </row>
    <row r="11" spans="1:13" s="6" customFormat="1" x14ac:dyDescent="0.2">
      <c r="A11" s="10" t="s">
        <v>93</v>
      </c>
      <c r="B11" s="202" t="s">
        <v>59</v>
      </c>
      <c r="C11" s="203"/>
      <c r="D11" s="203"/>
      <c r="E11" s="203"/>
      <c r="F11" s="204"/>
      <c r="G11" s="30">
        <v>100</v>
      </c>
      <c r="H11" s="31">
        <f t="shared" ref="H11:H28" si="0">(1-$F$2)*G11</f>
        <v>41</v>
      </c>
      <c r="I11" s="94">
        <f>(1-$G$2)*G11</f>
        <v>43.999999999999993</v>
      </c>
      <c r="J11" s="28"/>
      <c r="L11" s="77"/>
    </row>
    <row r="12" spans="1:13" s="6" customFormat="1" x14ac:dyDescent="0.2">
      <c r="A12" s="10" t="s">
        <v>73</v>
      </c>
      <c r="B12" s="202" t="s">
        <v>60</v>
      </c>
      <c r="C12" s="203"/>
      <c r="D12" s="203"/>
      <c r="E12" s="203"/>
      <c r="F12" s="204"/>
      <c r="G12" s="30">
        <v>2375</v>
      </c>
      <c r="H12" s="31">
        <f t="shared" si="0"/>
        <v>973.75000000000011</v>
      </c>
      <c r="I12" s="94">
        <f>(1-$G$2)*G12</f>
        <v>1044.9999999999998</v>
      </c>
      <c r="J12" s="28"/>
    </row>
    <row r="13" spans="1:13" s="6" customFormat="1" x14ac:dyDescent="0.2">
      <c r="A13" s="10" t="s">
        <v>52</v>
      </c>
      <c r="B13" s="202" t="s">
        <v>61</v>
      </c>
      <c r="C13" s="203"/>
      <c r="D13" s="203"/>
      <c r="E13" s="203"/>
      <c r="F13" s="204"/>
      <c r="G13" s="30">
        <v>925</v>
      </c>
      <c r="H13" s="31">
        <f t="shared" si="0"/>
        <v>379.25000000000006</v>
      </c>
      <c r="I13" s="94">
        <f>(1-$G$2)*G13</f>
        <v>406.99999999999994</v>
      </c>
      <c r="J13" s="28"/>
      <c r="L13" s="77"/>
    </row>
    <row r="14" spans="1:13" s="6" customFormat="1" x14ac:dyDescent="0.2">
      <c r="A14" s="10" t="s">
        <v>51</v>
      </c>
      <c r="B14" s="202" t="s">
        <v>62</v>
      </c>
      <c r="C14" s="203"/>
      <c r="D14" s="203"/>
      <c r="E14" s="203"/>
      <c r="F14" s="204"/>
      <c r="G14" s="30">
        <v>165</v>
      </c>
      <c r="H14" s="31">
        <f t="shared" si="0"/>
        <v>67.650000000000006</v>
      </c>
      <c r="I14" s="94">
        <f>(1-$G$2)*G14</f>
        <v>72.599999999999994</v>
      </c>
      <c r="J14" s="28"/>
    </row>
    <row r="15" spans="1:13" s="6" customFormat="1" x14ac:dyDescent="0.2">
      <c r="A15" s="10" t="s">
        <v>74</v>
      </c>
      <c r="B15" s="205" t="s">
        <v>75</v>
      </c>
      <c r="C15" s="206"/>
      <c r="D15" s="206"/>
      <c r="E15" s="206"/>
      <c r="F15" s="204"/>
      <c r="G15" s="30">
        <v>850</v>
      </c>
      <c r="H15" s="31">
        <f t="shared" si="0"/>
        <v>348.5</v>
      </c>
      <c r="I15" s="94">
        <f>(1-$G$2)*G15</f>
        <v>373.99999999999994</v>
      </c>
      <c r="J15" s="28"/>
    </row>
    <row r="16" spans="1:13" s="6" customFormat="1" x14ac:dyDescent="0.2">
      <c r="A16" s="10" t="s">
        <v>76</v>
      </c>
      <c r="B16" s="202" t="s">
        <v>63</v>
      </c>
      <c r="C16" s="203"/>
      <c r="D16" s="203"/>
      <c r="E16" s="203"/>
      <c r="F16" s="204"/>
      <c r="G16" s="30">
        <v>910</v>
      </c>
      <c r="H16" s="31">
        <f t="shared" si="0"/>
        <v>373.1</v>
      </c>
      <c r="I16" s="94">
        <f>(1-$G$2)*G16</f>
        <v>400.4</v>
      </c>
      <c r="J16" s="28"/>
    </row>
    <row r="17" spans="1:12" s="6" customFormat="1" x14ac:dyDescent="0.2">
      <c r="A17" s="10" t="s">
        <v>53</v>
      </c>
      <c r="B17" s="202" t="s">
        <v>64</v>
      </c>
      <c r="C17" s="203"/>
      <c r="D17" s="203"/>
      <c r="E17" s="203"/>
      <c r="F17" s="204"/>
      <c r="G17" s="30">
        <v>450</v>
      </c>
      <c r="H17" s="31">
        <f t="shared" si="0"/>
        <v>184.5</v>
      </c>
      <c r="I17" s="94">
        <f>(1-$G$2)*G17</f>
        <v>197.99999999999997</v>
      </c>
      <c r="J17" s="28"/>
    </row>
    <row r="18" spans="1:12" s="6" customFormat="1" x14ac:dyDescent="0.2">
      <c r="A18" s="10" t="s">
        <v>54</v>
      </c>
      <c r="B18" s="202" t="s">
        <v>65</v>
      </c>
      <c r="C18" s="203"/>
      <c r="D18" s="203"/>
      <c r="E18" s="203"/>
      <c r="F18" s="204"/>
      <c r="G18" s="30">
        <v>370</v>
      </c>
      <c r="H18" s="31">
        <f t="shared" si="0"/>
        <v>151.70000000000002</v>
      </c>
      <c r="I18" s="94">
        <f>(1-$G$2)*G18</f>
        <v>162.79999999999998</v>
      </c>
      <c r="J18" s="28"/>
      <c r="L18" s="77"/>
    </row>
    <row r="19" spans="1:12" s="6" customFormat="1" x14ac:dyDescent="0.2">
      <c r="A19" s="11" t="s">
        <v>77</v>
      </c>
      <c r="B19" s="202" t="s">
        <v>78</v>
      </c>
      <c r="C19" s="203"/>
      <c r="D19" s="203"/>
      <c r="E19" s="203"/>
      <c r="F19" s="204"/>
      <c r="G19" s="30">
        <v>515</v>
      </c>
      <c r="H19" s="31">
        <f t="shared" si="0"/>
        <v>211.15</v>
      </c>
      <c r="I19" s="94">
        <f>(1-$G$2)*G19</f>
        <v>226.59999999999997</v>
      </c>
      <c r="J19" s="28"/>
    </row>
    <row r="20" spans="1:12" s="6" customFormat="1" x14ac:dyDescent="0.2">
      <c r="A20" s="11" t="s">
        <v>79</v>
      </c>
      <c r="B20" s="202" t="s">
        <v>66</v>
      </c>
      <c r="C20" s="203"/>
      <c r="D20" s="203"/>
      <c r="E20" s="203"/>
      <c r="F20" s="204"/>
      <c r="G20" s="30">
        <v>330</v>
      </c>
      <c r="H20" s="31">
        <f>(1-$F$2)*G20</f>
        <v>135.30000000000001</v>
      </c>
      <c r="I20" s="94">
        <f>(1-$G$2)*G20</f>
        <v>145.19999999999999</v>
      </c>
      <c r="J20" s="28"/>
    </row>
    <row r="21" spans="1:12" s="6" customFormat="1" x14ac:dyDescent="0.2">
      <c r="A21" s="10" t="s">
        <v>81</v>
      </c>
      <c r="B21" s="202" t="s">
        <v>95</v>
      </c>
      <c r="C21" s="203"/>
      <c r="D21" s="203"/>
      <c r="E21" s="203"/>
      <c r="F21" s="204"/>
      <c r="G21" s="30">
        <v>150</v>
      </c>
      <c r="H21" s="31">
        <f t="shared" si="0"/>
        <v>61.500000000000007</v>
      </c>
      <c r="I21" s="94">
        <f>(1-$G$2)*G21</f>
        <v>65.999999999999986</v>
      </c>
      <c r="J21" s="28"/>
    </row>
    <row r="22" spans="1:12" s="6" customFormat="1" x14ac:dyDescent="0.2">
      <c r="A22" s="10" t="s">
        <v>82</v>
      </c>
      <c r="B22" s="202" t="s">
        <v>67</v>
      </c>
      <c r="C22" s="203"/>
      <c r="D22" s="203"/>
      <c r="E22" s="203"/>
      <c r="F22" s="204"/>
      <c r="G22" s="30">
        <v>60</v>
      </c>
      <c r="H22" s="31">
        <f t="shared" si="0"/>
        <v>24.6</v>
      </c>
      <c r="I22" s="94">
        <f>(1-$G$2)*G22</f>
        <v>26.4</v>
      </c>
      <c r="J22" s="28"/>
    </row>
    <row r="23" spans="1:12" s="6" customFormat="1" x14ac:dyDescent="0.2">
      <c r="A23" s="10" t="s">
        <v>93</v>
      </c>
      <c r="B23" s="202" t="s">
        <v>68</v>
      </c>
      <c r="C23" s="207"/>
      <c r="D23" s="207"/>
      <c r="E23" s="207"/>
      <c r="F23" s="204"/>
      <c r="G23" s="30">
        <v>485</v>
      </c>
      <c r="H23" s="31">
        <f t="shared" si="0"/>
        <v>198.85000000000002</v>
      </c>
      <c r="I23" s="94">
        <f>(1-$G$2)*G23</f>
        <v>213.39999999999998</v>
      </c>
      <c r="J23" s="28"/>
    </row>
    <row r="24" spans="1:12" s="6" customFormat="1" x14ac:dyDescent="0.2">
      <c r="A24" s="11" t="s">
        <v>80</v>
      </c>
      <c r="B24" s="202" t="s">
        <v>87</v>
      </c>
      <c r="C24" s="207"/>
      <c r="D24" s="207"/>
      <c r="E24" s="207"/>
      <c r="F24" s="204"/>
      <c r="G24" s="30">
        <v>0</v>
      </c>
      <c r="H24" s="31">
        <f>(1-$F$2)*G24</f>
        <v>0</v>
      </c>
      <c r="I24" s="94">
        <f>(1-$G$2)*G24</f>
        <v>0</v>
      </c>
      <c r="J24" s="28"/>
    </row>
    <row r="25" spans="1:12" s="6" customFormat="1" x14ac:dyDescent="0.2">
      <c r="A25" s="10" t="s">
        <v>93</v>
      </c>
      <c r="B25" s="202" t="s">
        <v>69</v>
      </c>
      <c r="C25" s="203"/>
      <c r="D25" s="203"/>
      <c r="E25" s="203"/>
      <c r="F25" s="204"/>
      <c r="G25" s="30">
        <v>1225</v>
      </c>
      <c r="H25" s="31">
        <f t="shared" si="0"/>
        <v>502.25000000000006</v>
      </c>
      <c r="I25" s="94">
        <f>(1-$G$2)*G25</f>
        <v>538.99999999999989</v>
      </c>
      <c r="J25" s="28"/>
    </row>
    <row r="26" spans="1:12" s="6" customFormat="1" x14ac:dyDescent="0.2">
      <c r="A26" s="10" t="s">
        <v>84</v>
      </c>
      <c r="B26" s="202" t="s">
        <v>83</v>
      </c>
      <c r="C26" s="203"/>
      <c r="D26" s="203"/>
      <c r="E26" s="203"/>
      <c r="F26" s="204"/>
      <c r="G26" s="30">
        <v>615</v>
      </c>
      <c r="H26" s="31">
        <f t="shared" si="0"/>
        <v>252.15</v>
      </c>
      <c r="I26" s="94">
        <f>(1-$G$2)*G26</f>
        <v>270.59999999999997</v>
      </c>
      <c r="J26" s="28"/>
    </row>
    <row r="27" spans="1:12" s="6" customFormat="1" x14ac:dyDescent="0.2">
      <c r="A27" s="10" t="s">
        <v>85</v>
      </c>
      <c r="B27" s="202" t="s">
        <v>88</v>
      </c>
      <c r="C27" s="203"/>
      <c r="D27" s="203"/>
      <c r="E27" s="203"/>
      <c r="F27" s="204"/>
      <c r="G27" s="30">
        <v>0</v>
      </c>
      <c r="H27" s="31">
        <f t="shared" si="0"/>
        <v>0</v>
      </c>
      <c r="I27" s="94">
        <f>(1-$G$2)*G27</f>
        <v>0</v>
      </c>
      <c r="J27" s="28"/>
    </row>
    <row r="28" spans="1:12" s="6" customFormat="1" x14ac:dyDescent="0.2">
      <c r="A28" s="10"/>
      <c r="B28" s="202"/>
      <c r="C28" s="203"/>
      <c r="D28" s="203"/>
      <c r="E28" s="203"/>
      <c r="F28" s="204"/>
      <c r="G28" s="30">
        <v>0</v>
      </c>
      <c r="H28" s="31">
        <f t="shared" si="0"/>
        <v>0</v>
      </c>
      <c r="I28" s="94">
        <f>(1-$G$2)*G28</f>
        <v>0</v>
      </c>
      <c r="J28" s="28"/>
    </row>
    <row r="29" spans="1:12" s="6" customFormat="1" x14ac:dyDescent="0.2">
      <c r="A29" s="12"/>
      <c r="B29" s="144" t="s">
        <v>127</v>
      </c>
      <c r="C29" s="145"/>
      <c r="D29" s="145"/>
      <c r="E29" s="145"/>
      <c r="F29" s="145"/>
      <c r="G29" s="71">
        <v>0</v>
      </c>
      <c r="H29" s="32">
        <v>0</v>
      </c>
      <c r="I29" s="54">
        <f>H29</f>
        <v>0</v>
      </c>
      <c r="J29" s="27"/>
    </row>
    <row r="30" spans="1:12" s="6" customFormat="1" x14ac:dyDescent="0.2">
      <c r="A30" s="10"/>
      <c r="B30" s="158" t="s">
        <v>129</v>
      </c>
      <c r="C30" s="145"/>
      <c r="D30" s="145"/>
      <c r="E30" s="145"/>
      <c r="F30" s="145"/>
      <c r="G30" s="67"/>
      <c r="H30" s="33">
        <v>0</v>
      </c>
      <c r="I30" s="54">
        <f>H30</f>
        <v>0</v>
      </c>
      <c r="J30" s="27"/>
    </row>
    <row r="31" spans="1:12" s="6" customFormat="1" x14ac:dyDescent="0.2">
      <c r="A31" s="19"/>
      <c r="B31" s="158" t="s">
        <v>128</v>
      </c>
      <c r="C31" s="145"/>
      <c r="D31" s="145"/>
      <c r="E31" s="145"/>
      <c r="F31" s="145"/>
      <c r="G31" s="68"/>
      <c r="H31" s="65">
        <v>0</v>
      </c>
      <c r="I31" s="54">
        <f>H31</f>
        <v>0</v>
      </c>
      <c r="J31" s="27"/>
    </row>
    <row r="32" spans="1:12" s="6" customFormat="1" ht="13.5" thickBot="1" x14ac:dyDescent="0.25">
      <c r="A32" s="19"/>
      <c r="B32" s="158" t="s">
        <v>102</v>
      </c>
      <c r="C32" s="145"/>
      <c r="D32" s="145"/>
      <c r="E32" s="145"/>
      <c r="F32" s="145"/>
      <c r="G32" s="68"/>
      <c r="H32" s="65">
        <v>0</v>
      </c>
      <c r="I32" s="54">
        <f>H32</f>
        <v>0</v>
      </c>
      <c r="J32" s="27"/>
    </row>
    <row r="33" spans="1:11" s="6" customFormat="1" ht="13.5" thickBot="1" x14ac:dyDescent="0.25">
      <c r="A33" s="136"/>
      <c r="B33" s="137"/>
      <c r="C33" s="137"/>
      <c r="D33" s="137"/>
      <c r="E33" s="137"/>
      <c r="F33" s="134" t="s">
        <v>20</v>
      </c>
      <c r="G33" s="135"/>
      <c r="H33" s="43">
        <f>SUM(H10:H32)</f>
        <v>17904.7</v>
      </c>
      <c r="I33" s="208">
        <f>SUM(I10:I32)</f>
        <v>19214.799999999996</v>
      </c>
      <c r="J33" s="86">
        <f>SUM(A8*I33)</f>
        <v>38429.599999999991</v>
      </c>
    </row>
    <row r="34" spans="1:11" s="6" customFormat="1" ht="13.5" thickBot="1" x14ac:dyDescent="0.25">
      <c r="A34" s="79" t="s">
        <v>108</v>
      </c>
      <c r="B34" s="23"/>
      <c r="C34" s="23"/>
      <c r="D34" s="23"/>
      <c r="E34" s="23"/>
      <c r="F34" s="26"/>
      <c r="J34" s="107"/>
    </row>
    <row r="35" spans="1:11" s="6" customFormat="1" ht="13.5" thickBot="1" x14ac:dyDescent="0.25">
      <c r="A35" s="82" t="s">
        <v>7</v>
      </c>
      <c r="B35" s="45"/>
      <c r="C35" s="24"/>
      <c r="D35" s="24"/>
      <c r="E35" s="24"/>
      <c r="F35" s="15" t="s">
        <v>109</v>
      </c>
      <c r="G35" s="22"/>
      <c r="H35" s="25"/>
      <c r="I35" s="106"/>
      <c r="J35" s="35"/>
    </row>
    <row r="36" spans="1:11" s="6" customFormat="1" x14ac:dyDescent="0.2">
      <c r="A36" s="109"/>
      <c r="B36" s="199"/>
      <c r="C36" s="200"/>
      <c r="D36" s="200"/>
      <c r="E36" s="209"/>
      <c r="F36" s="14">
        <f>F2</f>
        <v>0.59</v>
      </c>
      <c r="G36" s="66">
        <v>0</v>
      </c>
      <c r="H36" s="31">
        <f>(1-F36)*G36</f>
        <v>0</v>
      </c>
      <c r="I36" s="31">
        <f>(1-$G$2)*G36</f>
        <v>0</v>
      </c>
      <c r="J36" s="31">
        <f>SUM(I36*$A$8)</f>
        <v>0</v>
      </c>
    </row>
    <row r="37" spans="1:11" s="6" customFormat="1" ht="18.75" customHeight="1" thickBot="1" x14ac:dyDescent="0.25">
      <c r="A37" s="110"/>
      <c r="B37" s="210"/>
      <c r="C37" s="210"/>
      <c r="D37" s="210"/>
      <c r="E37" s="210"/>
      <c r="F37" s="21">
        <f>F2</f>
        <v>0.59</v>
      </c>
      <c r="G37" s="36">
        <v>0</v>
      </c>
      <c r="H37" s="31">
        <f>(1-F37)*G37</f>
        <v>0</v>
      </c>
      <c r="I37" s="85">
        <f>(1-$G$2)*G37</f>
        <v>0</v>
      </c>
      <c r="J37" s="85">
        <f>SUM(I37*$A$8)</f>
        <v>0</v>
      </c>
    </row>
    <row r="38" spans="1:11" s="6" customFormat="1" x14ac:dyDescent="0.2">
      <c r="A38" s="149" t="s">
        <v>26</v>
      </c>
      <c r="B38" s="150"/>
      <c r="C38" s="150"/>
      <c r="D38" s="150"/>
      <c r="E38" s="151"/>
      <c r="F38" s="58"/>
      <c r="G38" s="64"/>
      <c r="H38" s="69"/>
      <c r="I38" s="37"/>
      <c r="J38" s="87"/>
    </row>
    <row r="39" spans="1:11" s="6" customFormat="1" x14ac:dyDescent="0.2">
      <c r="A39" s="211" t="s">
        <v>86</v>
      </c>
      <c r="B39" s="212"/>
      <c r="C39" s="212"/>
      <c r="D39" s="212"/>
      <c r="E39" s="213"/>
      <c r="F39" s="62"/>
      <c r="G39" s="72">
        <v>0</v>
      </c>
      <c r="H39" s="31">
        <v>50</v>
      </c>
      <c r="I39" s="31">
        <v>120</v>
      </c>
      <c r="J39" s="88">
        <f t="shared" ref="J39:J45" si="1">SUM(I39*$A$8)</f>
        <v>240</v>
      </c>
    </row>
    <row r="40" spans="1:11" s="6" customFormat="1" x14ac:dyDescent="0.2">
      <c r="A40" s="205" t="s">
        <v>97</v>
      </c>
      <c r="B40" s="214"/>
      <c r="C40" s="214"/>
      <c r="D40" s="214"/>
      <c r="E40" s="215"/>
      <c r="F40" s="20"/>
      <c r="G40" s="34">
        <v>0</v>
      </c>
      <c r="H40" s="31">
        <v>3763</v>
      </c>
      <c r="I40" s="31">
        <f>H40/0.85</f>
        <v>4427.0588235294117</v>
      </c>
      <c r="J40" s="89">
        <f t="shared" si="1"/>
        <v>8854.1176470588234</v>
      </c>
    </row>
    <row r="41" spans="1:11" s="6" customFormat="1" x14ac:dyDescent="0.2">
      <c r="A41" s="205" t="s">
        <v>71</v>
      </c>
      <c r="B41" s="214"/>
      <c r="C41" s="214"/>
      <c r="D41" s="214"/>
      <c r="E41" s="215"/>
      <c r="F41" s="20"/>
      <c r="G41" s="34">
        <v>0</v>
      </c>
      <c r="H41" s="31">
        <v>3763</v>
      </c>
      <c r="I41" s="31">
        <f>H41/0.85</f>
        <v>4427.0588235294117</v>
      </c>
      <c r="J41" s="89">
        <f t="shared" si="1"/>
        <v>8854.1176470588234</v>
      </c>
    </row>
    <row r="42" spans="1:11" s="6" customFormat="1" x14ac:dyDescent="0.2">
      <c r="A42" s="205" t="s">
        <v>71</v>
      </c>
      <c r="B42" s="214"/>
      <c r="C42" s="214"/>
      <c r="D42" s="214"/>
      <c r="E42" s="215"/>
      <c r="F42" s="20"/>
      <c r="G42" s="34">
        <v>0</v>
      </c>
      <c r="H42" s="31">
        <v>3763</v>
      </c>
      <c r="I42" s="31">
        <f>H42/0.85</f>
        <v>4427.0588235294117</v>
      </c>
      <c r="J42" s="89">
        <f t="shared" si="1"/>
        <v>8854.1176470588234</v>
      </c>
    </row>
    <row r="43" spans="1:11" s="6" customFormat="1" x14ac:dyDescent="0.2">
      <c r="A43" s="205" t="s">
        <v>96</v>
      </c>
      <c r="B43" s="214"/>
      <c r="C43" s="214"/>
      <c r="D43" s="214"/>
      <c r="E43" s="215"/>
      <c r="F43" s="20"/>
      <c r="G43" s="34">
        <v>0</v>
      </c>
      <c r="H43" s="31">
        <v>1713</v>
      </c>
      <c r="I43" s="31">
        <f>H43/0.85</f>
        <v>2015.2941176470588</v>
      </c>
      <c r="J43" s="89">
        <f t="shared" si="1"/>
        <v>4030.5882352941176</v>
      </c>
    </row>
    <row r="44" spans="1:11" s="6" customFormat="1" x14ac:dyDescent="0.2">
      <c r="A44" s="205" t="s">
        <v>92</v>
      </c>
      <c r="B44" s="214"/>
      <c r="C44" s="214"/>
      <c r="D44" s="214"/>
      <c r="E44" s="215"/>
      <c r="F44" s="58"/>
      <c r="G44" s="34">
        <v>0</v>
      </c>
      <c r="H44" s="31">
        <v>0</v>
      </c>
      <c r="I44" s="31">
        <v>275</v>
      </c>
      <c r="J44" s="89">
        <f t="shared" si="1"/>
        <v>550</v>
      </c>
    </row>
    <row r="45" spans="1:11" s="6" customFormat="1" ht="13.5" thickBot="1" x14ac:dyDescent="0.25">
      <c r="A45" s="216" t="s">
        <v>70</v>
      </c>
      <c r="B45" s="217"/>
      <c r="C45" s="217"/>
      <c r="D45" s="217"/>
      <c r="E45" s="218"/>
      <c r="F45" s="21"/>
      <c r="G45" s="36">
        <v>0</v>
      </c>
      <c r="H45" s="85">
        <f>317*1.29</f>
        <v>408.93</v>
      </c>
      <c r="I45" s="85">
        <f>H45+125</f>
        <v>533.93000000000006</v>
      </c>
      <c r="J45" s="90">
        <f t="shared" si="1"/>
        <v>1067.8600000000001</v>
      </c>
    </row>
    <row r="46" spans="1:11" s="6" customFormat="1" ht="18" customHeight="1" thickBot="1" x14ac:dyDescent="0.25">
      <c r="A46" s="142"/>
      <c r="B46" s="143"/>
      <c r="C46" s="143"/>
      <c r="D46" s="143"/>
      <c r="E46" s="143"/>
      <c r="F46" s="99"/>
      <c r="G46" s="81" t="s">
        <v>21</v>
      </c>
      <c r="H46" s="37">
        <f>SUM(H36:H45)</f>
        <v>13460.93</v>
      </c>
      <c r="I46" s="38">
        <f>SUM(I36:I45)</f>
        <v>16225.400588235294</v>
      </c>
      <c r="J46" s="39">
        <f>SUM(J36:J45)</f>
        <v>32450.801176470588</v>
      </c>
    </row>
    <row r="47" spans="1:11" s="6" customFormat="1" ht="13.5" thickBot="1" x14ac:dyDescent="0.25">
      <c r="A47" s="146" t="s">
        <v>42</v>
      </c>
      <c r="B47" s="147"/>
      <c r="C47" s="147"/>
      <c r="D47" s="147"/>
      <c r="E47" s="148"/>
      <c r="F47" s="100"/>
      <c r="G47" s="83" t="s">
        <v>19</v>
      </c>
      <c r="H47" s="52">
        <f>SUM(H33:H45)</f>
        <v>31365.63</v>
      </c>
      <c r="I47" s="51">
        <f>SUM(I33:I45)</f>
        <v>35440.20058823529</v>
      </c>
      <c r="J47" s="46">
        <f>SUM(J33:J45)</f>
        <v>70880.401176470579</v>
      </c>
      <c r="K47" s="78"/>
    </row>
    <row r="48" spans="1:11" s="6" customFormat="1" ht="13.5" thickBot="1" x14ac:dyDescent="0.25">
      <c r="A48" s="138" t="s">
        <v>9</v>
      </c>
      <c r="B48" s="139"/>
      <c r="C48" s="63" t="s">
        <v>28</v>
      </c>
      <c r="D48" s="63" t="s">
        <v>114</v>
      </c>
      <c r="E48" s="53" t="s">
        <v>116</v>
      </c>
      <c r="F48" s="121" t="s">
        <v>118</v>
      </c>
      <c r="G48" s="15" t="s">
        <v>29</v>
      </c>
      <c r="H48" s="59"/>
      <c r="I48" s="60"/>
      <c r="J48" s="61"/>
      <c r="K48" s="78"/>
    </row>
    <row r="49" spans="1:12" s="1" customFormat="1" ht="13.5" customHeight="1" thickBot="1" x14ac:dyDescent="0.25">
      <c r="A49" s="140"/>
      <c r="B49" s="141"/>
      <c r="C49" s="128" t="s">
        <v>89</v>
      </c>
      <c r="D49" s="128" t="s">
        <v>115</v>
      </c>
      <c r="E49" s="129" t="s">
        <v>117</v>
      </c>
      <c r="F49" s="130" t="s">
        <v>119</v>
      </c>
      <c r="G49" s="127"/>
      <c r="H49" s="98" t="s">
        <v>107</v>
      </c>
      <c r="I49" s="95" t="s">
        <v>47</v>
      </c>
      <c r="J49" s="96" t="s">
        <v>46</v>
      </c>
    </row>
    <row r="50" spans="1:12" s="1" customFormat="1" ht="13.5" thickBot="1" x14ac:dyDescent="0.25">
      <c r="A50" s="15" t="s">
        <v>33</v>
      </c>
      <c r="B50" s="15" t="s">
        <v>32</v>
      </c>
      <c r="C50" s="15" t="s">
        <v>10</v>
      </c>
      <c r="D50" s="15" t="s">
        <v>120</v>
      </c>
      <c r="E50" s="15" t="s">
        <v>31</v>
      </c>
      <c r="F50" s="15" t="s">
        <v>11</v>
      </c>
      <c r="G50" s="50" t="s">
        <v>30</v>
      </c>
      <c r="H50" s="102" t="s">
        <v>43</v>
      </c>
      <c r="I50" s="102" t="s">
        <v>44</v>
      </c>
      <c r="J50" s="97" t="s">
        <v>45</v>
      </c>
    </row>
    <row r="51" spans="1:12" s="1" customFormat="1" ht="13.5" thickBot="1" x14ac:dyDescent="0.25">
      <c r="A51" s="116" t="s">
        <v>121</v>
      </c>
      <c r="B51" s="117" t="s">
        <v>90</v>
      </c>
      <c r="C51" s="122" t="s">
        <v>91</v>
      </c>
      <c r="D51" s="123"/>
      <c r="E51" s="44">
        <v>2577</v>
      </c>
      <c r="F51" s="108">
        <v>935</v>
      </c>
      <c r="G51" s="84"/>
      <c r="H51" s="40">
        <f>SUM(H33*A8)+(H46*A8)</f>
        <v>62731.26</v>
      </c>
      <c r="I51" s="42">
        <f>SUM(J47-H51)</f>
        <v>8149.1411764705772</v>
      </c>
      <c r="J51" s="41">
        <f>SUM(I51/J47)</f>
        <v>0.11497030266775299</v>
      </c>
    </row>
    <row r="52" spans="1:12" s="1" customFormat="1" ht="13.5" thickBot="1" x14ac:dyDescent="0.25">
      <c r="A52" s="15" t="s">
        <v>122</v>
      </c>
      <c r="B52" s="15" t="s">
        <v>123</v>
      </c>
      <c r="C52" s="152" t="s">
        <v>124</v>
      </c>
      <c r="D52" s="154"/>
      <c r="E52" s="15" t="s">
        <v>125</v>
      </c>
      <c r="F52" s="15" t="s">
        <v>126</v>
      </c>
      <c r="G52" s="50"/>
      <c r="H52" s="111" t="s">
        <v>103</v>
      </c>
      <c r="I52" s="112" t="s">
        <v>104</v>
      </c>
      <c r="J52" s="115" t="s">
        <v>105</v>
      </c>
    </row>
    <row r="53" spans="1:12" s="1" customFormat="1" ht="13.5" thickBot="1" x14ac:dyDescent="0.25">
      <c r="A53" s="116"/>
      <c r="B53" s="117" t="s">
        <v>90</v>
      </c>
      <c r="C53" s="159" t="s">
        <v>115</v>
      </c>
      <c r="D53" s="160"/>
      <c r="E53" s="44"/>
      <c r="F53" s="108"/>
      <c r="G53" s="84"/>
      <c r="H53" s="113">
        <f>+I47-(SUM(I29:I30))-(SUM(I38:I45))-H45</f>
        <v>18805.869999999995</v>
      </c>
      <c r="I53" s="113">
        <f>(SUM(H10:H28))+(SUM(I36:I37))</f>
        <v>17904.7</v>
      </c>
      <c r="J53" s="114">
        <f>(+H53-I53)</f>
        <v>901.16999999999462</v>
      </c>
    </row>
    <row r="54" spans="1:12" s="1" customFormat="1" ht="12.75" customHeight="1" thickBot="1" x14ac:dyDescent="0.25">
      <c r="A54" s="223" t="s">
        <v>14</v>
      </c>
      <c r="B54" s="224"/>
      <c r="C54" s="224"/>
      <c r="D54" s="224"/>
      <c r="E54" s="224"/>
      <c r="F54" s="224"/>
      <c r="G54" s="225"/>
      <c r="H54" s="118"/>
      <c r="I54" s="119"/>
      <c r="J54" s="120">
        <f>J53/J59</f>
        <v>2.0635905656056667E-2</v>
      </c>
      <c r="K54" s="74"/>
      <c r="L54" s="74"/>
    </row>
    <row r="55" spans="1:12" s="1" customFormat="1" x14ac:dyDescent="0.2">
      <c r="A55" s="226"/>
      <c r="B55" s="227"/>
      <c r="C55" s="227"/>
      <c r="D55" s="227"/>
      <c r="E55" s="227"/>
      <c r="F55" s="227"/>
      <c r="G55" s="228"/>
      <c r="H55" s="220"/>
      <c r="I55" s="103" t="s">
        <v>48</v>
      </c>
      <c r="J55" s="104">
        <f>A8*H33</f>
        <v>35809.4</v>
      </c>
      <c r="K55" s="74"/>
      <c r="L55" s="74"/>
    </row>
    <row r="56" spans="1:12" s="1" customFormat="1" ht="13.5" thickBot="1" x14ac:dyDescent="0.25">
      <c r="A56" s="226"/>
      <c r="B56" s="227"/>
      <c r="C56" s="227"/>
      <c r="D56" s="227"/>
      <c r="E56" s="227"/>
      <c r="F56" s="227"/>
      <c r="G56" s="228"/>
      <c r="H56" s="221"/>
      <c r="I56" s="101" t="s">
        <v>34</v>
      </c>
      <c r="J56" s="105">
        <f>SUM(J33-J55)/J33</f>
        <v>6.8181818181817927E-2</v>
      </c>
      <c r="K56" s="74"/>
      <c r="L56" s="74"/>
    </row>
    <row r="57" spans="1:12" s="1" customFormat="1" ht="15" customHeight="1" thickTop="1" x14ac:dyDescent="0.2">
      <c r="A57" s="226"/>
      <c r="B57" s="227"/>
      <c r="C57" s="227"/>
      <c r="D57" s="227"/>
      <c r="E57" s="227"/>
      <c r="F57" s="227"/>
      <c r="G57" s="228"/>
      <c r="H57" s="222" t="s">
        <v>22</v>
      </c>
      <c r="I57" s="48" t="s">
        <v>24</v>
      </c>
      <c r="J57" s="48" t="s">
        <v>106</v>
      </c>
    </row>
    <row r="58" spans="1:12" s="1" customFormat="1" ht="15" customHeight="1" x14ac:dyDescent="0.2">
      <c r="A58" s="229"/>
      <c r="B58" s="230"/>
      <c r="C58" s="230"/>
      <c r="D58" s="230"/>
      <c r="E58" s="230"/>
      <c r="F58" s="230"/>
      <c r="G58" s="231"/>
      <c r="H58" s="132" t="s">
        <v>23</v>
      </c>
      <c r="I58" s="49" t="s">
        <v>25</v>
      </c>
      <c r="J58" s="49" t="s">
        <v>27</v>
      </c>
      <c r="K58" s="6"/>
    </row>
    <row r="59" spans="1:12" s="1" customFormat="1" ht="13.5" thickBot="1" x14ac:dyDescent="0.25">
      <c r="A59" s="232"/>
      <c r="B59" s="233"/>
      <c r="C59" s="233"/>
      <c r="D59" s="233"/>
      <c r="E59" s="233"/>
      <c r="F59" s="233"/>
      <c r="G59" s="234"/>
      <c r="H59" s="219"/>
      <c r="I59" s="47"/>
      <c r="J59" s="70">
        <f>SUM(G10:G32)+SUM(G36:G37)</f>
        <v>43670</v>
      </c>
    </row>
    <row r="60" spans="1:12" s="1" customForma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2" s="1" customFormat="1" x14ac:dyDescent="0.2">
      <c r="A61" s="2"/>
      <c r="B61" s="2"/>
      <c r="C61" s="2"/>
      <c r="D61" s="2"/>
      <c r="E61" s="2"/>
      <c r="F61" s="2"/>
      <c r="G61" s="80"/>
      <c r="H61" s="2"/>
      <c r="I61" s="2"/>
      <c r="J61" s="2"/>
    </row>
    <row r="62" spans="1:12" s="1" customForma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2" s="1" customForma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2" s="1" customForma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1" s="1" customForma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1" s="1" customForma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1" s="1" customForma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1" s="1" customForma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1" s="1" customForma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1" s="1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1" s="1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1" s="1" customForma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1" s="1" customForma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1" s="1" customForma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7"/>
    </row>
    <row r="75" spans="1:11" s="1" customForma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7"/>
    </row>
    <row r="76" spans="1:11" s="1" customForma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7"/>
    </row>
    <row r="77" spans="1:11" s="1" customForma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7"/>
    </row>
    <row r="78" spans="1:11" s="1" customForma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7"/>
    </row>
    <row r="79" spans="1:11" s="1" customForma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7"/>
    </row>
    <row r="80" spans="1:11" s="1" customForma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s="1" customForma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s="1" customForma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s="1" customForma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s="1" customForma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s="1" customForma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s="1" customForma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s="1" customForma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</sheetData>
  <mergeCells count="63">
    <mergeCell ref="H7:J7"/>
    <mergeCell ref="H8:J8"/>
    <mergeCell ref="A57:G57"/>
    <mergeCell ref="B10:F10"/>
    <mergeCell ref="B9:F9"/>
    <mergeCell ref="B31:F31"/>
    <mergeCell ref="H4:I4"/>
    <mergeCell ref="H5:I5"/>
    <mergeCell ref="H6:I6"/>
    <mergeCell ref="J3:J4"/>
    <mergeCell ref="B11:F11"/>
    <mergeCell ref="A42:E42"/>
    <mergeCell ref="B12:F12"/>
    <mergeCell ref="B13:F13"/>
    <mergeCell ref="B16:F16"/>
    <mergeCell ref="B14:F14"/>
    <mergeCell ref="B15:F15"/>
    <mergeCell ref="A41:E41"/>
    <mergeCell ref="B19:F19"/>
    <mergeCell ref="B23:F23"/>
    <mergeCell ref="B17:F17"/>
    <mergeCell ref="B18:F18"/>
    <mergeCell ref="B21:F21"/>
    <mergeCell ref="B22:F22"/>
    <mergeCell ref="B26:F26"/>
    <mergeCell ref="B27:F27"/>
    <mergeCell ref="B24:F24"/>
    <mergeCell ref="B30:F30"/>
    <mergeCell ref="A39:E39"/>
    <mergeCell ref="A40:E40"/>
    <mergeCell ref="B20:F20"/>
    <mergeCell ref="B28:F28"/>
    <mergeCell ref="B32:F32"/>
    <mergeCell ref="A3:C3"/>
    <mergeCell ref="D3:E3"/>
    <mergeCell ref="A4:C4"/>
    <mergeCell ref="D6:E6"/>
    <mergeCell ref="A5:C5"/>
    <mergeCell ref="D5:E5"/>
    <mergeCell ref="A6:C6"/>
    <mergeCell ref="C7:D7"/>
    <mergeCell ref="C8:D8"/>
    <mergeCell ref="D4:E4"/>
    <mergeCell ref="B25:F25"/>
    <mergeCell ref="A38:E38"/>
    <mergeCell ref="B37:E37"/>
    <mergeCell ref="A44:E44"/>
    <mergeCell ref="A43:E43"/>
    <mergeCell ref="B36:E36"/>
    <mergeCell ref="B29:F29"/>
    <mergeCell ref="A47:E47"/>
    <mergeCell ref="A45:E45"/>
    <mergeCell ref="C53:D53"/>
    <mergeCell ref="C52:D52"/>
    <mergeCell ref="A58:G58"/>
    <mergeCell ref="A59:G59"/>
    <mergeCell ref="F33:G33"/>
    <mergeCell ref="A33:E33"/>
    <mergeCell ref="A48:B49"/>
    <mergeCell ref="A55:G55"/>
    <mergeCell ref="A56:G56"/>
    <mergeCell ref="A54:G54"/>
    <mergeCell ref="A46:E46"/>
  </mergeCells>
  <phoneticPr fontId="0" type="noConversion"/>
  <pageMargins left="0.24" right="0.2" top="0.17" bottom="0.2" header="0.19" footer="0.17"/>
  <pageSetup scale="7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171450</xdr:rowOff>
                  </from>
                  <to>
                    <xdr:col>1</xdr:col>
                    <xdr:colOff>723900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57</xdr:row>
                    <xdr:rowOff>0</xdr:rowOff>
                  </from>
                  <to>
                    <xdr:col>1</xdr:col>
                    <xdr:colOff>514350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76200</xdr:colOff>
                    <xdr:row>47</xdr:row>
                    <xdr:rowOff>57150</xdr:rowOff>
                  </from>
                  <to>
                    <xdr:col>6</xdr:col>
                    <xdr:colOff>485775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6</xdr:col>
                    <xdr:colOff>552450</xdr:colOff>
                    <xdr:row>47</xdr:row>
                    <xdr:rowOff>66675</xdr:rowOff>
                  </from>
                  <to>
                    <xdr:col>6</xdr:col>
                    <xdr:colOff>962025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6</xdr:col>
                    <xdr:colOff>76200</xdr:colOff>
                    <xdr:row>49</xdr:row>
                    <xdr:rowOff>142875</xdr:rowOff>
                  </from>
                  <to>
                    <xdr:col>6</xdr:col>
                    <xdr:colOff>485775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6</xdr:col>
                    <xdr:colOff>571500</xdr:colOff>
                    <xdr:row>49</xdr:row>
                    <xdr:rowOff>142875</xdr:rowOff>
                  </from>
                  <to>
                    <xdr:col>6</xdr:col>
                    <xdr:colOff>971550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142875</xdr:rowOff>
                  </from>
                  <to>
                    <xdr:col>1</xdr:col>
                    <xdr:colOff>171450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</xdr:col>
                    <xdr:colOff>247650</xdr:colOff>
                    <xdr:row>45</xdr:row>
                    <xdr:rowOff>180975</xdr:rowOff>
                  </from>
                  <to>
                    <xdr:col>1</xdr:col>
                    <xdr:colOff>723900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Drop Down 21">
              <controlPr defaultSize="0" autoLine="0" autoPict="0">
                <anchor moveWithCells="1">
                  <from>
                    <xdr:col>1</xdr:col>
                    <xdr:colOff>1000125</xdr:colOff>
                    <xdr:row>44</xdr:row>
                    <xdr:rowOff>152400</xdr:rowOff>
                  </from>
                  <to>
                    <xdr:col>2</xdr:col>
                    <xdr:colOff>609600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Drop Down 24">
              <controlPr defaultSize="0" autoLine="0" autoPict="0">
                <anchor moveWithCells="1">
                  <from>
                    <xdr:col>3</xdr:col>
                    <xdr:colOff>952500</xdr:colOff>
                    <xdr:row>44</xdr:row>
                    <xdr:rowOff>142875</xdr:rowOff>
                  </from>
                  <to>
                    <xdr:col>4</xdr:col>
                    <xdr:colOff>476250</xdr:colOff>
                    <xdr:row>45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247650</xdr:colOff>
                    <xdr:row>44</xdr:row>
                    <xdr:rowOff>142875</xdr:rowOff>
                  </from>
                  <to>
                    <xdr:col>1</xdr:col>
                    <xdr:colOff>981075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180975</xdr:rowOff>
                  </from>
                  <to>
                    <xdr:col>1</xdr:col>
                    <xdr:colOff>85725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2</xdr:col>
                    <xdr:colOff>981075</xdr:colOff>
                    <xdr:row>44</xdr:row>
                    <xdr:rowOff>161925</xdr:rowOff>
                  </from>
                  <to>
                    <xdr:col>3</xdr:col>
                    <xdr:colOff>933450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1</xdr:col>
                    <xdr:colOff>962025</xdr:colOff>
                    <xdr:row>45</xdr:row>
                    <xdr:rowOff>200025</xdr:rowOff>
                  </from>
                  <to>
                    <xdr:col>2</xdr:col>
                    <xdr:colOff>714375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</xdr:col>
                    <xdr:colOff>1076325</xdr:colOff>
                    <xdr:row>57</xdr:row>
                    <xdr:rowOff>0</xdr:rowOff>
                  </from>
                  <to>
                    <xdr:col>3</xdr:col>
                    <xdr:colOff>609600</xdr:colOff>
                    <xdr:row>58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1</xdr:col>
                    <xdr:colOff>1076325</xdr:colOff>
                    <xdr:row>57</xdr:row>
                    <xdr:rowOff>161925</xdr:rowOff>
                  </from>
                  <to>
                    <xdr:col>3</xdr:col>
                    <xdr:colOff>609600</xdr:colOff>
                    <xdr:row>59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 Box 34">
              <controlPr defaultSize="0" autoFill="0" autoLine="0" autoPict="0">
                <anchor moveWithCells="1">
                  <from>
                    <xdr:col>9</xdr:col>
                    <xdr:colOff>314325</xdr:colOff>
                    <xdr:row>3</xdr:row>
                    <xdr:rowOff>142875</xdr:rowOff>
                  </from>
                  <to>
                    <xdr:col>9</xdr:col>
                    <xdr:colOff>723900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9</xdr:col>
                    <xdr:colOff>314325</xdr:colOff>
                    <xdr:row>4</xdr:row>
                    <xdr:rowOff>142875</xdr:rowOff>
                  </from>
                  <to>
                    <xdr:col>9</xdr:col>
                    <xdr:colOff>714375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6</xdr:col>
                    <xdr:colOff>47625</xdr:colOff>
                    <xdr:row>6</xdr:row>
                    <xdr:rowOff>133350</xdr:rowOff>
                  </from>
                  <to>
                    <xdr:col>6</xdr:col>
                    <xdr:colOff>457200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6</xdr:col>
                    <xdr:colOff>581025</xdr:colOff>
                    <xdr:row>6</xdr:row>
                    <xdr:rowOff>142875</xdr:rowOff>
                  </from>
                  <to>
                    <xdr:col>6</xdr:col>
                    <xdr:colOff>981075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 of Sale Worksheet</vt:lpstr>
      <vt:lpstr>'Report of Sale Worksheet'!Print_Area</vt:lpstr>
    </vt:vector>
  </TitlesOfParts>
  <Company>KMH Systems,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ACCOUNTS ORDER FORM</dc:title>
  <dc:creator>Tim Neroni</dc:creator>
  <cp:lastModifiedBy>Alan Perri</cp:lastModifiedBy>
  <cp:lastPrinted>2015-08-28T14:32:33Z</cp:lastPrinted>
  <dcterms:created xsi:type="dcterms:W3CDTF">1999-04-01T14:58:02Z</dcterms:created>
  <dcterms:modified xsi:type="dcterms:W3CDTF">2015-09-11T14:44:12Z</dcterms:modified>
</cp:coreProperties>
</file>